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hread Chart" sheetId="1" r:id="rId1"/>
  </sheets>
  <definedNames/>
  <calcPr fullCalcOnLoad="1"/>
</workbook>
</file>

<file path=xl/sharedStrings.xml><?xml version="1.0" encoding="utf-8"?>
<sst xmlns="http://schemas.openxmlformats.org/spreadsheetml/2006/main" count="638" uniqueCount="444">
  <si>
    <t>Designation</t>
  </si>
  <si>
    <t>S
T
D</t>
  </si>
  <si>
    <t>Dia 
(in)</t>
  </si>
  <si>
    <t>Dia
(mm)</t>
  </si>
  <si>
    <t>Thread count (TPI)</t>
  </si>
  <si>
    <t>Thread pitch (mm)</t>
  </si>
  <si>
    <t>Tap drill size</t>
  </si>
  <si>
    <t>Tap drill Dia
(in)</t>
  </si>
  <si>
    <t>Tap drill Dia
(mm)</t>
  </si>
  <si>
    <t>Hex
Head
AF</t>
  </si>
  <si>
    <t>Hex
Head
Height</t>
  </si>
  <si>
    <t>Socket
Head
Hex</t>
  </si>
  <si>
    <t>Socket
Head
Dia</t>
  </si>
  <si>
    <t>Socket
Head
Height</t>
  </si>
  <si>
    <t>Std
Counter
Bore</t>
  </si>
  <si>
    <t>Comment</t>
  </si>
  <si>
    <t>#0000-160</t>
  </si>
  <si>
    <t>1/64 in</t>
  </si>
  <si>
    <t>#000-120</t>
  </si>
  <si>
    <t>#71</t>
  </si>
  <si>
    <t>M1x0.2</t>
  </si>
  <si>
    <t>~127</t>
  </si>
  <si>
    <t>0.80 mm</t>
  </si>
  <si>
    <t>M1x0.25</t>
  </si>
  <si>
    <t>~102</t>
  </si>
  <si>
    <t>0.75 mm</t>
  </si>
  <si>
    <t>M1.1x0.25</t>
  </si>
  <si>
    <t>0.85 mm</t>
  </si>
  <si>
    <t>M1.1x0.2</t>
  </si>
  <si>
    <t>0.90 mm</t>
  </si>
  <si>
    <t>#00-90</t>
  </si>
  <si>
    <t>#65</t>
  </si>
  <si>
    <t>M1.2x0.2</t>
  </si>
  <si>
    <t>1.00 mm</t>
  </si>
  <si>
    <t>M1.4x0.2</t>
  </si>
  <si>
    <t>1.20 mm</t>
  </si>
  <si>
    <t>M1.4x0.3</t>
  </si>
  <si>
    <t>~85</t>
  </si>
  <si>
    <t>1.10 mm</t>
  </si>
  <si>
    <t>#0-80</t>
  </si>
  <si>
    <t>3/64 in</t>
  </si>
  <si>
    <t>0.050</t>
  </si>
  <si>
    <t>0.125 x 0.074</t>
  </si>
  <si>
    <t>M1.6x0.2</t>
  </si>
  <si>
    <t>1.40 mm</t>
  </si>
  <si>
    <t>1.5</t>
  </si>
  <si>
    <t>3.00</t>
  </si>
  <si>
    <t>3.5 x 1.6</t>
  </si>
  <si>
    <t>M1.6x0.35</t>
  </si>
  <si>
    <t>~73</t>
  </si>
  <si>
    <t>1.25 mm</t>
  </si>
  <si>
    <t>M1.8x0.2</t>
  </si>
  <si>
    <t>1.60 mm</t>
  </si>
  <si>
    <t>M1.8x0.35</t>
  </si>
  <si>
    <t>1.45 mm</t>
  </si>
  <si>
    <t>#1-64</t>
  </si>
  <si>
    <t>#52</t>
  </si>
  <si>
    <t>1/16</t>
  </si>
  <si>
    <t>0.156 x 0.87</t>
  </si>
  <si>
    <t>#1-72</t>
  </si>
  <si>
    <t>#53</t>
  </si>
  <si>
    <t>M2x0.25</t>
  </si>
  <si>
    <t>1.75 mm</t>
  </si>
  <si>
    <t>4.4 x 2.0</t>
  </si>
  <si>
    <t>M2x0.4</t>
  </si>
  <si>
    <t>X</t>
  </si>
  <si>
    <t>~64</t>
  </si>
  <si>
    <t>#2-56</t>
  </si>
  <si>
    <t>#50</t>
  </si>
  <si>
    <t>5/64</t>
  </si>
  <si>
    <t>0.188 x 0.102</t>
  </si>
  <si>
    <t>#2-64</t>
  </si>
  <si>
    <t>M2.2x0.25</t>
  </si>
  <si>
    <t>1.95 mm</t>
  </si>
  <si>
    <t>M2.2x0.45</t>
  </si>
  <si>
    <t>~57</t>
  </si>
  <si>
    <t>M2.5x0.35</t>
  </si>
  <si>
    <t>2.10 mm</t>
  </si>
  <si>
    <t>5.4 x 2.5</t>
  </si>
  <si>
    <t>M2.5x0.45</t>
  </si>
  <si>
    <t>2.05 mm</t>
  </si>
  <si>
    <t>#3-48</t>
  </si>
  <si>
    <t>#47</t>
  </si>
  <si>
    <t>0.218 x 0.115</t>
  </si>
  <si>
    <t>#3-56</t>
  </si>
  <si>
    <t>#45</t>
  </si>
  <si>
    <t>#4-40</t>
  </si>
  <si>
    <t>#43</t>
  </si>
  <si>
    <t>3/32</t>
  </si>
  <si>
    <t>0.219 x 0.130</t>
  </si>
  <si>
    <t>#4-48</t>
  </si>
  <si>
    <t>#42</t>
  </si>
  <si>
    <t>M3x0.35</t>
  </si>
  <si>
    <t>2.6 mm</t>
  </si>
  <si>
    <t>6.5 x 3.0</t>
  </si>
  <si>
    <t>M3x0.5</t>
  </si>
  <si>
    <t>~51</t>
  </si>
  <si>
    <t>2.5 mm</t>
  </si>
  <si>
    <t>#5-40</t>
  </si>
  <si>
    <t>#39</t>
  </si>
  <si>
    <t>0.25 x 0.145</t>
  </si>
  <si>
    <t>#5-44</t>
  </si>
  <si>
    <t>#37</t>
  </si>
  <si>
    <t>M3.5x0.35</t>
  </si>
  <si>
    <t>3.1 mm</t>
  </si>
  <si>
    <t>M3.5x0.6</t>
  </si>
  <si>
    <t>~43</t>
  </si>
  <si>
    <t>2.9 mm</t>
  </si>
  <si>
    <t>#6-32</t>
  </si>
  <si>
    <t>#36</t>
  </si>
  <si>
    <t>7/64</t>
  </si>
  <si>
    <t>0.281 x 0.158</t>
  </si>
  <si>
    <t>#6-40</t>
  </si>
  <si>
    <t>#33</t>
  </si>
  <si>
    <t>M4x0.35</t>
  </si>
  <si>
    <t>3.6 mm</t>
  </si>
  <si>
    <t>8.25 x 4.0</t>
  </si>
  <si>
    <t>M4x0.5</t>
  </si>
  <si>
    <t>3.5 mm</t>
  </si>
  <si>
    <t>M4x0.7</t>
  </si>
  <si>
    <t>~37</t>
  </si>
  <si>
    <t>3.3 mm</t>
  </si>
  <si>
    <t>#8-32</t>
  </si>
  <si>
    <t>#29</t>
  </si>
  <si>
    <t>9/64</t>
  </si>
  <si>
    <t>0.312 x 0.188</t>
  </si>
  <si>
    <t>#8-36</t>
  </si>
  <si>
    <t>M4.5x0.5</t>
  </si>
  <si>
    <t>4.0 mm</t>
  </si>
  <si>
    <t>M4.5x0.75</t>
  </si>
  <si>
    <t>~34</t>
  </si>
  <si>
    <t>3.8 mm</t>
  </si>
  <si>
    <t>#10-32</t>
  </si>
  <si>
    <t>#21</t>
  </si>
  <si>
    <t>5/32</t>
  </si>
  <si>
    <t>0.375 x 0.218</t>
  </si>
  <si>
    <t>Common on Taig Lathe with CB = 0.333</t>
  </si>
  <si>
    <t>#10-24</t>
  </si>
  <si>
    <t>#25</t>
  </si>
  <si>
    <t>M5x0.5</t>
  </si>
  <si>
    <t>4.5 mm</t>
  </si>
  <si>
    <t>8</t>
  </si>
  <si>
    <t>9.75 x 5.0</t>
  </si>
  <si>
    <t>M5x0.8</t>
  </si>
  <si>
    <t>~32</t>
  </si>
  <si>
    <t>4.2 mm</t>
  </si>
  <si>
    <t>#12-24</t>
  </si>
  <si>
    <t>#17</t>
  </si>
  <si>
    <t>#12-28</t>
  </si>
  <si>
    <t>#15</t>
  </si>
  <si>
    <t>M5.5x0.5</t>
  </si>
  <si>
    <t>5.0 mm</t>
  </si>
  <si>
    <t>M6x0.5</t>
  </si>
  <si>
    <t>5.5 mm</t>
  </si>
  <si>
    <t>10</t>
  </si>
  <si>
    <t>11.2 x 6.0</t>
  </si>
  <si>
    <t>M6x0.75</t>
  </si>
  <si>
    <t>5.2 mm</t>
  </si>
  <si>
    <t>M6x1</t>
  </si>
  <si>
    <t>~26</t>
  </si>
  <si>
    <t>1/4-20</t>
  </si>
  <si>
    <t>#7</t>
  </si>
  <si>
    <t>7/16</t>
  </si>
  <si>
    <t>3/16</t>
  </si>
  <si>
    <t>0.427 x 0.278</t>
  </si>
  <si>
    <t>1/4-28</t>
  </si>
  <si>
    <t>#3</t>
  </si>
  <si>
    <t>M7x0.75</t>
  </si>
  <si>
    <t>6.2 mm</t>
  </si>
  <si>
    <t>M7x1</t>
  </si>
  <si>
    <t>6 mm</t>
  </si>
  <si>
    <t>5/16-18</t>
  </si>
  <si>
    <t>F</t>
  </si>
  <si>
    <t>7/8</t>
  </si>
  <si>
    <t>13/64</t>
  </si>
  <si>
    <t>1 / 4</t>
  </si>
  <si>
    <t>0.531 x 0.346</t>
  </si>
  <si>
    <t>5/16-24</t>
  </si>
  <si>
    <t>I</t>
  </si>
  <si>
    <t>M8x0.5</t>
  </si>
  <si>
    <t>7.5 mm</t>
  </si>
  <si>
    <t>13</t>
  </si>
  <si>
    <t>14.5 x 8.0</t>
  </si>
  <si>
    <t>M8x0.75</t>
  </si>
  <si>
    <t>7.2 mm</t>
  </si>
  <si>
    <t>M8x1</t>
  </si>
  <si>
    <t>7.0 mm</t>
  </si>
  <si>
    <t>M8x1.25</t>
  </si>
  <si>
    <t>~21</t>
  </si>
  <si>
    <t>6.8 mm</t>
  </si>
  <si>
    <t>M9x0.75</t>
  </si>
  <si>
    <t>8.2 mm</t>
  </si>
  <si>
    <t>M9x1</t>
  </si>
  <si>
    <t>8.0 mm</t>
  </si>
  <si>
    <t>M9x1.25</t>
  </si>
  <si>
    <t>7.8 mm</t>
  </si>
  <si>
    <t>3/8-24</t>
  </si>
  <si>
    <t>Q</t>
  </si>
  <si>
    <t>9/16</t>
  </si>
  <si>
    <t>15/64</t>
  </si>
  <si>
    <t>5/16</t>
  </si>
  <si>
    <t>0.625 x 0.415</t>
  </si>
  <si>
    <t>3/8-16</t>
  </si>
  <si>
    <t>5/16 in</t>
  </si>
  <si>
    <t>M10x0.75</t>
  </si>
  <si>
    <t>9.2 mm</t>
  </si>
  <si>
    <t>15</t>
  </si>
  <si>
    <t>17.5 x 10.0</t>
  </si>
  <si>
    <t>M10x1.5</t>
  </si>
  <si>
    <t>~17</t>
  </si>
  <si>
    <t>8.5 mm</t>
  </si>
  <si>
    <t>M10x1.25</t>
  </si>
  <si>
    <t>8.8 mm</t>
  </si>
  <si>
    <t>M10x1</t>
  </si>
  <si>
    <t>9.0 mm</t>
  </si>
  <si>
    <t>M11x0.75</t>
  </si>
  <si>
    <t>10.2 mm</t>
  </si>
  <si>
    <t>M11x1</t>
  </si>
  <si>
    <t>10.0 mm</t>
  </si>
  <si>
    <t>M11x1.5</t>
  </si>
  <si>
    <t>9.5 mm</t>
  </si>
  <si>
    <t>7/16-14</t>
  </si>
  <si>
    <t>U</t>
  </si>
  <si>
    <t>5/8</t>
  </si>
  <si>
    <t>9/32</t>
  </si>
  <si>
    <t>3/8</t>
  </si>
  <si>
    <t>0.719 x 0.483</t>
  </si>
  <si>
    <t>7/16-20</t>
  </si>
  <si>
    <t>25/64 in</t>
  </si>
  <si>
    <t>M12x1.5</t>
  </si>
  <si>
    <t>10.5 mm</t>
  </si>
  <si>
    <t>18</t>
  </si>
  <si>
    <t>19.5 x 12.0</t>
  </si>
  <si>
    <t>M12x1.75</t>
  </si>
  <si>
    <t>~15</t>
  </si>
  <si>
    <t>M12x0.75</t>
  </si>
  <si>
    <t>11.25 mm</t>
  </si>
  <si>
    <t>M12x1</t>
  </si>
  <si>
    <t>11.0 mm</t>
  </si>
  <si>
    <t>M12x1.25</t>
  </si>
  <si>
    <t>10.8 mm</t>
  </si>
  <si>
    <t>1/2-20</t>
  </si>
  <si>
    <t>29/64 in</t>
  </si>
  <si>
    <t>3 / 4</t>
  </si>
  <si>
    <t>0.812 x 0.552</t>
  </si>
  <si>
    <t>1/2-13</t>
  </si>
  <si>
    <t>27/64 in</t>
  </si>
  <si>
    <t>M14x1.5</t>
  </si>
  <si>
    <t>12.5 mm</t>
  </si>
  <si>
    <t>21</t>
  </si>
  <si>
    <t>22.5 x 14.0</t>
  </si>
  <si>
    <t>M14x1.25</t>
  </si>
  <si>
    <t>12.8 mm</t>
  </si>
  <si>
    <t>M14x1</t>
  </si>
  <si>
    <t>13.0 mm</t>
  </si>
  <si>
    <t>M14x2</t>
  </si>
  <si>
    <t>~13</t>
  </si>
  <si>
    <t>12.0 mm</t>
  </si>
  <si>
    <t>9/16-18</t>
  </si>
  <si>
    <t>33/64 in</t>
  </si>
  <si>
    <t>13/16</t>
  </si>
  <si>
    <t>23/64</t>
  </si>
  <si>
    <t>9/16-12</t>
  </si>
  <si>
    <t>31/64 in</t>
  </si>
  <si>
    <t>M15x1</t>
  </si>
  <si>
    <t>14.0 mm</t>
  </si>
  <si>
    <t>M15x1.5</t>
  </si>
  <si>
    <t>13.5 mm</t>
  </si>
  <si>
    <t>5/8-18</t>
  </si>
  <si>
    <t>37/64 in</t>
  </si>
  <si>
    <t>15/16</t>
  </si>
  <si>
    <t>25/64</t>
  </si>
  <si>
    <t>1 / 2</t>
  </si>
  <si>
    <t>1.000 x 0.689</t>
  </si>
  <si>
    <t>5/8-11</t>
  </si>
  <si>
    <t>17/32 in</t>
  </si>
  <si>
    <t>M16x2</t>
  </si>
  <si>
    <t>24</t>
  </si>
  <si>
    <t>25.5 x 16.0</t>
  </si>
  <si>
    <t>M16x1.5</t>
  </si>
  <si>
    <t>14.5 mm</t>
  </si>
  <si>
    <t>M16x1</t>
  </si>
  <si>
    <t>15.0 mm</t>
  </si>
  <si>
    <t>M17x1</t>
  </si>
  <si>
    <t>16.0 mm</t>
  </si>
  <si>
    <t>M17x1.5</t>
  </si>
  <si>
    <t>15.5 mm</t>
  </si>
  <si>
    <t>M18x2.5</t>
  </si>
  <si>
    <t>~11</t>
  </si>
  <si>
    <t>M18x1</t>
  </si>
  <si>
    <t>17.0 mm</t>
  </si>
  <si>
    <t>M18x1.5</t>
  </si>
  <si>
    <t>16.5 mm</t>
  </si>
  <si>
    <t>M18x2</t>
  </si>
  <si>
    <t>3/4-16</t>
  </si>
  <si>
    <t>11/16 in</t>
  </si>
  <si>
    <t>1-1/8</t>
  </si>
  <si>
    <t>15/32</t>
  </si>
  <si>
    <t>1.188 x 0.828</t>
  </si>
  <si>
    <t>3/4-10</t>
  </si>
  <si>
    <t>21/32 in</t>
  </si>
  <si>
    <t>M20x2</t>
  </si>
  <si>
    <t>18.0 mm</t>
  </si>
  <si>
    <t>30</t>
  </si>
  <si>
    <t>31.5 x 20.0</t>
  </si>
  <si>
    <t>M20x1.5</t>
  </si>
  <si>
    <t>18.5 mm</t>
  </si>
  <si>
    <t>M20x1</t>
  </si>
  <si>
    <t>19.0 mm</t>
  </si>
  <si>
    <t>M20x2.5</t>
  </si>
  <si>
    <t>17.5 mm</t>
  </si>
  <si>
    <t>M22x2</t>
  </si>
  <si>
    <t>20.0 mm</t>
  </si>
  <si>
    <t>M22x1.5</t>
  </si>
  <si>
    <t>20.5 mm</t>
  </si>
  <si>
    <t>M22x1</t>
  </si>
  <si>
    <t>21.0 mm</t>
  </si>
  <si>
    <t>M22x2.5</t>
  </si>
  <si>
    <t>19.5 mm</t>
  </si>
  <si>
    <t>7/8-9</t>
  </si>
  <si>
    <t>49/64 in</t>
  </si>
  <si>
    <t>1-5/16</t>
  </si>
  <si>
    <t>35/64</t>
  </si>
  <si>
    <t>1.375 x 0.963</t>
  </si>
  <si>
    <t>7/8-14</t>
  </si>
  <si>
    <t>13/16 in</t>
  </si>
  <si>
    <t>M24x3</t>
  </si>
  <si>
    <t>~9</t>
  </si>
  <si>
    <t>35</t>
  </si>
  <si>
    <t>37.5 x24.0</t>
  </si>
  <si>
    <t>M24x1</t>
  </si>
  <si>
    <t>23.0 mm</t>
  </si>
  <si>
    <t>M24x1.5</t>
  </si>
  <si>
    <t>22.5 mm</t>
  </si>
  <si>
    <t>M24x2</t>
  </si>
  <si>
    <t>22.0 mm</t>
  </si>
  <si>
    <t>M25x2</t>
  </si>
  <si>
    <t>M25x1</t>
  </si>
  <si>
    <t>24.0 mm</t>
  </si>
  <si>
    <t>M25x1.5</t>
  </si>
  <si>
    <t>23.5 mm</t>
  </si>
  <si>
    <t>1-14</t>
  </si>
  <si>
    <t>15/16 in</t>
  </si>
  <si>
    <t>1-1/2</t>
  </si>
  <si>
    <t>39/64</t>
  </si>
  <si>
    <t>1.625 x 1.100</t>
  </si>
  <si>
    <t>1-8</t>
  </si>
  <si>
    <t>7/8 in</t>
  </si>
  <si>
    <t>M26x1.5</t>
  </si>
  <si>
    <t>24.5 mm</t>
  </si>
  <si>
    <t>M27x1.5</t>
  </si>
  <si>
    <t>25.5 mm</t>
  </si>
  <si>
    <t>M27x3</t>
  </si>
  <si>
    <t>M27x1</t>
  </si>
  <si>
    <t>26.0 mm</t>
  </si>
  <si>
    <t>M27x2</t>
  </si>
  <si>
    <t>25.0 mm</t>
  </si>
  <si>
    <t>M28x2</t>
  </si>
  <si>
    <t>M28x1</t>
  </si>
  <si>
    <t>27.0 mm</t>
  </si>
  <si>
    <t>M28x1.5</t>
  </si>
  <si>
    <t>26.5 mm</t>
  </si>
  <si>
    <t>1 1/8-12</t>
  </si>
  <si>
    <t>1 3/64 in</t>
  </si>
  <si>
    <t>1-11/16</t>
  </si>
  <si>
    <t>11/16</t>
  </si>
  <si>
    <t>1 1/8-7</t>
  </si>
  <si>
    <t>63/64 in</t>
  </si>
  <si>
    <t>M30x1.5</t>
  </si>
  <si>
    <t>28.5 mm</t>
  </si>
  <si>
    <t>46</t>
  </si>
  <si>
    <t>47.5 x 30.0</t>
  </si>
  <si>
    <t>M30x3.5</t>
  </si>
  <si>
    <t>~8</t>
  </si>
  <si>
    <t>M30x2</t>
  </si>
  <si>
    <t>28.0 mm</t>
  </si>
  <si>
    <t>1 1/4-12</t>
  </si>
  <si>
    <t>1 11/64 in</t>
  </si>
  <si>
    <t>1-7/8</t>
  </si>
  <si>
    <t>25/32</t>
  </si>
  <si>
    <t>2.000 x 1.375</t>
  </si>
  <si>
    <t>1 1/4-7</t>
  </si>
  <si>
    <t>1 7/64 in</t>
  </si>
  <si>
    <t>M33x2</t>
  </si>
  <si>
    <t>31.0 mm</t>
  </si>
  <si>
    <t>M33x3.5</t>
  </si>
  <si>
    <t>29.5 mm</t>
  </si>
  <si>
    <t>1 3/8-6</t>
  </si>
  <si>
    <t>1 7/32 in</t>
  </si>
  <si>
    <t>2-1/16</t>
  </si>
  <si>
    <t>27/32</t>
  </si>
  <si>
    <t>1 3/8-12</t>
  </si>
  <si>
    <t>1 19/64 in</t>
  </si>
  <si>
    <t>M36x3</t>
  </si>
  <si>
    <t>33.0 mm</t>
  </si>
  <si>
    <t>55</t>
  </si>
  <si>
    <t>56.50 x 36.0</t>
  </si>
  <si>
    <t>M36x4</t>
  </si>
  <si>
    <t>~7</t>
  </si>
  <si>
    <t>32.0 mm</t>
  </si>
  <si>
    <t>1 1/2 -12</t>
  </si>
  <si>
    <t>1 27/64 in</t>
  </si>
  <si>
    <t>2-1/4</t>
  </si>
  <si>
    <t>1</t>
  </si>
  <si>
    <t>2.375 x 1.640</t>
  </si>
  <si>
    <t>1 1/2-6</t>
  </si>
  <si>
    <t>1 11/32 in</t>
  </si>
  <si>
    <t>M39x4</t>
  </si>
  <si>
    <t>35.0 mm</t>
  </si>
  <si>
    <t>M39x3</t>
  </si>
  <si>
    <t>36.0 mm</t>
  </si>
  <si>
    <t>M42x4.5</t>
  </si>
  <si>
    <t>~6</t>
  </si>
  <si>
    <t>37.5 mm</t>
  </si>
  <si>
    <t>65</t>
  </si>
  <si>
    <t>66.00 x 42.0</t>
  </si>
  <si>
    <t>1 3/4-12</t>
  </si>
  <si>
    <t>1 43/64 in</t>
  </si>
  <si>
    <t>2.750 x 1.910</t>
  </si>
  <si>
    <t>1 3/4-5</t>
  </si>
  <si>
    <t>1 35/64 in</t>
  </si>
  <si>
    <t>M45x4.5</t>
  </si>
  <si>
    <t>40.5 mm</t>
  </si>
  <si>
    <t>M48x5</t>
  </si>
  <si>
    <t>43.0 mm</t>
  </si>
  <si>
    <t>75</t>
  </si>
  <si>
    <t>75.00 x 50.00</t>
  </si>
  <si>
    <t>2-12</t>
  </si>
  <si>
    <t>1 59/64 in</t>
  </si>
  <si>
    <t>31.125 x 2.188</t>
  </si>
  <si>
    <t>2-4 1/2</t>
  </si>
  <si>
    <t>1 25/32 in</t>
  </si>
  <si>
    <t>M52x5</t>
  </si>
  <si>
    <t>47.0 mm</t>
  </si>
  <si>
    <t>M56x5.5</t>
  </si>
  <si>
    <t>~5</t>
  </si>
  <si>
    <t>50.5 mm</t>
  </si>
  <si>
    <t>M60x5.5</t>
  </si>
  <si>
    <t>54.5 mm</t>
  </si>
  <si>
    <t>M64x6</t>
  </si>
  <si>
    <t>58.0 mm</t>
  </si>
  <si>
    <t>95</t>
  </si>
  <si>
    <t>M68x6</t>
  </si>
  <si>
    <t>62.0 mm</t>
  </si>
</sst>
</file>

<file path=xl/styles.xml><?xml version="1.0" encoding="utf-8"?>
<styleSheet xmlns="http://schemas.openxmlformats.org/spreadsheetml/2006/main">
  <numFmts count="6">
    <numFmt numFmtId="164" formatCode="General"/>
    <numFmt numFmtId="165" formatCode="0.000"/>
    <numFmt numFmtId="166" formatCode="0.0000"/>
    <numFmt numFmtId="167" formatCode="0.00"/>
    <numFmt numFmtId="168" formatCode="@"/>
    <numFmt numFmtId="169" formatCode="0.0"/>
  </numFmts>
  <fonts count="4">
    <font>
      <sz val="10"/>
      <name val="Arial"/>
      <family val="2"/>
    </font>
    <font>
      <sz val="12"/>
      <name val="Arial"/>
      <family val="2"/>
    </font>
    <font>
      <b/>
      <sz val="12"/>
      <color indexed="8"/>
      <name val="Arial"/>
      <family val="2"/>
    </font>
    <font>
      <b/>
      <sz val="12"/>
      <name val="Arial"/>
      <family val="2"/>
    </font>
  </fonts>
  <fills count="4">
    <fill>
      <patternFill/>
    </fill>
    <fill>
      <patternFill patternType="gray125"/>
    </fill>
    <fill>
      <patternFill patternType="solid">
        <fgColor indexed="44"/>
        <bgColor indexed="64"/>
      </patternFill>
    </fill>
    <fill>
      <patternFill patternType="solid">
        <fgColor indexed="1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8">
    <xf numFmtId="164" fontId="0" fillId="0" borderId="0" xfId="0" applyAlignment="1">
      <alignment/>
    </xf>
    <xf numFmtId="164" fontId="1" fillId="0" borderId="0" xfId="0" applyFont="1" applyAlignment="1">
      <alignment/>
    </xf>
    <xf numFmtId="164" fontId="1" fillId="0" borderId="0" xfId="0" applyFont="1" applyAlignment="1">
      <alignment horizontal="center"/>
    </xf>
    <xf numFmtId="165" fontId="1" fillId="0" borderId="0" xfId="0" applyNumberFormat="1" applyFont="1" applyAlignment="1">
      <alignment/>
    </xf>
    <xf numFmtId="166" fontId="1" fillId="0" borderId="0" xfId="0" applyNumberFormat="1" applyFont="1" applyAlignment="1">
      <alignment/>
    </xf>
    <xf numFmtId="167" fontId="1" fillId="0" borderId="0" xfId="0" applyNumberFormat="1" applyFont="1" applyAlignment="1">
      <alignment/>
    </xf>
    <xf numFmtId="168" fontId="1" fillId="0" borderId="0" xfId="0" applyNumberFormat="1" applyFont="1" applyAlignment="1">
      <alignment horizontal="center"/>
    </xf>
    <xf numFmtId="167" fontId="1" fillId="0" borderId="0" xfId="0" applyNumberFormat="1" applyFont="1" applyAlignment="1">
      <alignment horizontal="center"/>
    </xf>
    <xf numFmtId="164" fontId="1" fillId="0" borderId="1" xfId="0" applyFont="1" applyBorder="1" applyAlignment="1">
      <alignment/>
    </xf>
    <xf numFmtId="164" fontId="2" fillId="2" borderId="1" xfId="0" applyFont="1" applyFill="1" applyBorder="1" applyAlignment="1">
      <alignment horizontal="center" wrapText="1"/>
    </xf>
    <xf numFmtId="165" fontId="2" fillId="2" borderId="1" xfId="0" applyNumberFormat="1" applyFont="1" applyFill="1" applyBorder="1" applyAlignment="1">
      <alignment horizontal="center" wrapText="1"/>
    </xf>
    <xf numFmtId="167" fontId="2" fillId="2" borderId="1" xfId="0" applyNumberFormat="1" applyFont="1" applyFill="1" applyBorder="1" applyAlignment="1">
      <alignment horizontal="center" wrapText="1"/>
    </xf>
    <xf numFmtId="166" fontId="2" fillId="2" borderId="1" xfId="0" applyNumberFormat="1" applyFont="1" applyFill="1" applyBorder="1" applyAlignment="1">
      <alignment horizontal="center" wrapText="1"/>
    </xf>
    <xf numFmtId="168" fontId="2" fillId="2" borderId="1" xfId="0" applyNumberFormat="1" applyFont="1" applyFill="1" applyBorder="1" applyAlignment="1">
      <alignment horizontal="center" wrapText="1"/>
    </xf>
    <xf numFmtId="164" fontId="1" fillId="0" borderId="1" xfId="0" applyFont="1" applyBorder="1" applyAlignment="1">
      <alignment wrapText="1"/>
    </xf>
    <xf numFmtId="164" fontId="1" fillId="0" borderId="1" xfId="0" applyFont="1" applyBorder="1" applyAlignment="1">
      <alignment horizontal="center" wrapText="1"/>
    </xf>
    <xf numFmtId="165" fontId="1" fillId="0" borderId="1" xfId="0" applyNumberFormat="1" applyFont="1" applyBorder="1" applyAlignment="1">
      <alignment wrapText="1"/>
    </xf>
    <xf numFmtId="167" fontId="1" fillId="0" borderId="1" xfId="0" applyNumberFormat="1" applyFont="1" applyBorder="1" applyAlignment="1">
      <alignment wrapText="1"/>
    </xf>
    <xf numFmtId="166" fontId="1" fillId="0" borderId="1" xfId="0" applyNumberFormat="1" applyFont="1" applyBorder="1" applyAlignment="1">
      <alignment/>
    </xf>
    <xf numFmtId="167" fontId="1" fillId="0" borderId="1" xfId="0" applyNumberFormat="1" applyFont="1" applyBorder="1" applyAlignment="1">
      <alignment/>
    </xf>
    <xf numFmtId="168" fontId="1" fillId="0" borderId="1" xfId="0" applyNumberFormat="1" applyFont="1" applyBorder="1" applyAlignment="1">
      <alignment horizontal="center"/>
    </xf>
    <xf numFmtId="167" fontId="1" fillId="0" borderId="1" xfId="0" applyNumberFormat="1" applyFont="1" applyBorder="1" applyAlignment="1">
      <alignment horizontal="center"/>
    </xf>
    <xf numFmtId="165" fontId="1" fillId="0" borderId="1" xfId="0" applyNumberFormat="1" applyFont="1" applyBorder="1" applyAlignment="1">
      <alignment horizontal="center"/>
    </xf>
    <xf numFmtId="169" fontId="1" fillId="0" borderId="1" xfId="0" applyNumberFormat="1" applyFont="1" applyBorder="1" applyAlignment="1">
      <alignment horizontal="center"/>
    </xf>
    <xf numFmtId="164" fontId="1" fillId="3" borderId="1" xfId="0" applyFont="1" applyFill="1" applyBorder="1" applyAlignment="1">
      <alignment wrapText="1"/>
    </xf>
    <xf numFmtId="164" fontId="1" fillId="3" borderId="1" xfId="0" applyFont="1" applyFill="1" applyBorder="1" applyAlignment="1">
      <alignment horizontal="center" wrapText="1"/>
    </xf>
    <xf numFmtId="165" fontId="1" fillId="3" borderId="1" xfId="0" applyNumberFormat="1" applyFont="1" applyFill="1" applyBorder="1" applyAlignment="1">
      <alignment wrapText="1"/>
    </xf>
    <xf numFmtId="167" fontId="1" fillId="3" borderId="1" xfId="0" applyNumberFormat="1" applyFont="1" applyFill="1" applyBorder="1" applyAlignment="1">
      <alignment wrapText="1"/>
    </xf>
    <xf numFmtId="166" fontId="1" fillId="3" borderId="1" xfId="0" applyNumberFormat="1" applyFont="1" applyFill="1" applyBorder="1" applyAlignment="1">
      <alignment/>
    </xf>
    <xf numFmtId="167" fontId="1" fillId="3" borderId="1" xfId="0" applyNumberFormat="1" applyFont="1" applyFill="1" applyBorder="1" applyAlignment="1">
      <alignment/>
    </xf>
    <xf numFmtId="168" fontId="1" fillId="3" borderId="1" xfId="0" applyNumberFormat="1" applyFont="1" applyFill="1" applyBorder="1" applyAlignment="1">
      <alignment horizontal="center"/>
    </xf>
    <xf numFmtId="165" fontId="1" fillId="3" borderId="1" xfId="0" applyNumberFormat="1" applyFont="1" applyFill="1" applyBorder="1" applyAlignment="1">
      <alignment horizontal="center"/>
    </xf>
    <xf numFmtId="164" fontId="1" fillId="3" borderId="1" xfId="0" applyFont="1" applyFill="1" applyBorder="1" applyAlignment="1">
      <alignment/>
    </xf>
    <xf numFmtId="168" fontId="1" fillId="0" borderId="1" xfId="0" applyNumberFormat="1" applyFont="1" applyFill="1" applyBorder="1" applyAlignment="1">
      <alignment horizontal="center"/>
    </xf>
    <xf numFmtId="164" fontId="1" fillId="0" borderId="1" xfId="0" applyFont="1" applyFill="1" applyBorder="1" applyAlignment="1">
      <alignment wrapText="1"/>
    </xf>
    <xf numFmtId="164" fontId="1" fillId="0" borderId="1" xfId="0" applyFont="1" applyFill="1" applyBorder="1" applyAlignment="1">
      <alignment horizontal="center" wrapText="1"/>
    </xf>
    <xf numFmtId="165" fontId="1" fillId="0" borderId="1" xfId="0" applyNumberFormat="1" applyFont="1" applyFill="1" applyBorder="1" applyAlignment="1">
      <alignment wrapText="1"/>
    </xf>
    <xf numFmtId="167" fontId="1" fillId="0" borderId="1" xfId="0" applyNumberFormat="1" applyFont="1" applyFill="1" applyBorder="1" applyAlignment="1">
      <alignment wrapText="1"/>
    </xf>
    <xf numFmtId="166" fontId="1" fillId="0" borderId="1" xfId="0" applyNumberFormat="1" applyFont="1" applyFill="1" applyBorder="1" applyAlignment="1">
      <alignment/>
    </xf>
    <xf numFmtId="167" fontId="1" fillId="0" borderId="1" xfId="0" applyNumberFormat="1" applyFont="1" applyFill="1" applyBorder="1" applyAlignment="1">
      <alignment/>
    </xf>
    <xf numFmtId="164" fontId="1" fillId="0" borderId="1" xfId="0" applyFont="1" applyFill="1" applyBorder="1" applyAlignment="1">
      <alignment/>
    </xf>
    <xf numFmtId="164" fontId="1" fillId="0" borderId="0" xfId="0" applyFont="1" applyFill="1" applyAlignment="1">
      <alignment/>
    </xf>
    <xf numFmtId="167" fontId="1" fillId="0" borderId="0" xfId="0" applyNumberFormat="1" applyFont="1" applyFill="1" applyAlignment="1">
      <alignment/>
    </xf>
    <xf numFmtId="166" fontId="1" fillId="0" borderId="0" xfId="0" applyNumberFormat="1" applyFont="1" applyFill="1" applyBorder="1" applyAlignment="1">
      <alignment wrapText="1"/>
    </xf>
    <xf numFmtId="166" fontId="3" fillId="0" borderId="1" xfId="0" applyNumberFormat="1" applyFont="1" applyFill="1" applyBorder="1" applyAlignment="1">
      <alignment/>
    </xf>
    <xf numFmtId="167" fontId="1" fillId="0" borderId="0" xfId="0" applyNumberFormat="1" applyFont="1" applyBorder="1" applyAlignment="1">
      <alignment wrapText="1"/>
    </xf>
    <xf numFmtId="164" fontId="1" fillId="0" borderId="1" xfId="0" applyFont="1" applyBorder="1" applyAlignment="1">
      <alignment horizontal="center"/>
    </xf>
    <xf numFmtId="164"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63"/>
  <sheetViews>
    <sheetView tabSelected="1" workbookViewId="0" topLeftCell="A1">
      <pane ySplit="1" topLeftCell="A2" activePane="bottomLeft" state="frozen"/>
      <selection pane="topLeft" activeCell="A1" sqref="A1"/>
      <selection pane="bottomLeft" activeCell="P37" sqref="P37"/>
    </sheetView>
  </sheetViews>
  <sheetFormatPr defaultColWidth="10.28125" defaultRowHeight="12.75" customHeight="1"/>
  <cols>
    <col min="1" max="1" width="12.00390625" style="1" customWidth="1"/>
    <col min="2" max="2" width="3.140625" style="2" customWidth="1"/>
    <col min="3" max="3" width="7.421875" style="3" customWidth="1"/>
    <col min="4" max="4" width="7.57421875" style="1" customWidth="1"/>
    <col min="5" max="5" width="8.8515625" style="1" customWidth="1"/>
    <col min="6" max="6" width="9.28125" style="1" customWidth="1"/>
    <col min="7" max="7" width="11.421875" style="1" customWidth="1"/>
    <col min="8" max="8" width="9.8515625" style="4" customWidth="1"/>
    <col min="9" max="9" width="9.8515625" style="5" customWidth="1"/>
    <col min="10" max="10" width="9.140625" style="6" customWidth="1"/>
    <col min="11" max="11" width="10.00390625" style="6" customWidth="1"/>
    <col min="12" max="12" width="9.28125" style="6" customWidth="1"/>
    <col min="13" max="13" width="9.00390625" style="7" customWidth="1"/>
    <col min="14" max="14" width="9.140625" style="7" customWidth="1"/>
    <col min="15" max="15" width="15.57421875" style="7" customWidth="1"/>
    <col min="16" max="16" width="45.8515625" style="8" customWidth="1"/>
    <col min="17" max="17" width="14.28125" style="1" customWidth="1"/>
    <col min="18" max="16384" width="11.421875" style="1" customWidth="1"/>
  </cols>
  <sheetData>
    <row r="1" spans="1:18" ht="46.5" customHeight="1">
      <c r="A1" s="9" t="s">
        <v>0</v>
      </c>
      <c r="B1" s="9" t="s">
        <v>1</v>
      </c>
      <c r="C1" s="10" t="s">
        <v>2</v>
      </c>
      <c r="D1" s="11" t="s">
        <v>3</v>
      </c>
      <c r="E1" s="9" t="s">
        <v>4</v>
      </c>
      <c r="F1" s="11" t="s">
        <v>5</v>
      </c>
      <c r="G1" s="9" t="s">
        <v>6</v>
      </c>
      <c r="H1" s="12" t="s">
        <v>7</v>
      </c>
      <c r="I1" s="11" t="s">
        <v>8</v>
      </c>
      <c r="J1" s="13" t="s">
        <v>9</v>
      </c>
      <c r="K1" s="13" t="s">
        <v>10</v>
      </c>
      <c r="L1" s="13" t="s">
        <v>11</v>
      </c>
      <c r="M1" s="11" t="s">
        <v>12</v>
      </c>
      <c r="N1" s="11" t="s">
        <v>13</v>
      </c>
      <c r="O1" s="11" t="s">
        <v>14</v>
      </c>
      <c r="P1" s="11" t="s">
        <v>15</v>
      </c>
      <c r="R1" s="5"/>
    </row>
    <row r="2" spans="1:18" ht="15" customHeight="1">
      <c r="A2" s="14" t="s">
        <v>16</v>
      </c>
      <c r="B2" s="15"/>
      <c r="C2" s="16">
        <v>0.021</v>
      </c>
      <c r="D2" s="17">
        <v>0.5334</v>
      </c>
      <c r="E2" s="15">
        <v>160</v>
      </c>
      <c r="F2" s="17">
        <v>0.159</v>
      </c>
      <c r="G2" s="15" t="s">
        <v>17</v>
      </c>
      <c r="H2" s="18">
        <f>1/64</f>
        <v>0.015625</v>
      </c>
      <c r="I2" s="19">
        <f aca="true" t="shared" si="0" ref="I2:I3">H2*25.4</f>
        <v>0.396875</v>
      </c>
      <c r="J2" s="20"/>
      <c r="K2" s="20"/>
      <c r="L2" s="20"/>
      <c r="M2" s="21"/>
      <c r="N2" s="21"/>
      <c r="O2" s="21"/>
      <c r="R2" s="5"/>
    </row>
    <row r="3" spans="1:18" ht="15" customHeight="1">
      <c r="A3" s="14" t="s">
        <v>18</v>
      </c>
      <c r="B3" s="15"/>
      <c r="C3" s="16">
        <v>0.034</v>
      </c>
      <c r="D3" s="17">
        <v>0.8636</v>
      </c>
      <c r="E3" s="15">
        <v>120</v>
      </c>
      <c r="F3" s="17">
        <v>0.212</v>
      </c>
      <c r="G3" s="15" t="s">
        <v>19</v>
      </c>
      <c r="H3" s="18">
        <v>0.026000000000000002</v>
      </c>
      <c r="I3" s="19">
        <f t="shared" si="0"/>
        <v>0.6604</v>
      </c>
      <c r="J3" s="20"/>
      <c r="K3" s="20"/>
      <c r="L3" s="20"/>
      <c r="M3" s="21"/>
      <c r="N3" s="21"/>
      <c r="O3" s="21"/>
      <c r="R3" s="5"/>
    </row>
    <row r="4" spans="1:18" ht="15" customHeight="1">
      <c r="A4" s="14" t="s">
        <v>20</v>
      </c>
      <c r="B4" s="15"/>
      <c r="C4" s="16">
        <v>0.039400000000000004</v>
      </c>
      <c r="D4" s="17">
        <v>1</v>
      </c>
      <c r="E4" s="15" t="s">
        <v>21</v>
      </c>
      <c r="F4" s="17">
        <v>0.2</v>
      </c>
      <c r="G4" s="15" t="s">
        <v>22</v>
      </c>
      <c r="H4" s="18"/>
      <c r="I4" s="19"/>
      <c r="J4" s="20"/>
      <c r="K4" s="20"/>
      <c r="L4" s="20"/>
      <c r="M4" s="21"/>
      <c r="N4" s="21"/>
      <c r="O4" s="21"/>
      <c r="R4" s="5"/>
    </row>
    <row r="5" spans="1:18" ht="15" customHeight="1">
      <c r="A5" s="14" t="s">
        <v>23</v>
      </c>
      <c r="B5" s="15"/>
      <c r="C5" s="16">
        <v>0.039400000000000004</v>
      </c>
      <c r="D5" s="17">
        <v>1</v>
      </c>
      <c r="E5" s="15" t="s">
        <v>24</v>
      </c>
      <c r="F5" s="17">
        <v>0.25</v>
      </c>
      <c r="G5" s="15" t="s">
        <v>25</v>
      </c>
      <c r="H5" s="18"/>
      <c r="I5" s="19"/>
      <c r="J5" s="20"/>
      <c r="K5" s="20"/>
      <c r="L5" s="20"/>
      <c r="M5" s="21"/>
      <c r="N5" s="21"/>
      <c r="O5" s="21"/>
      <c r="R5" s="5"/>
    </row>
    <row r="6" spans="1:18" ht="15" customHeight="1">
      <c r="A6" s="14" t="s">
        <v>26</v>
      </c>
      <c r="B6" s="15"/>
      <c r="C6" s="16">
        <v>0.043300000000000005</v>
      </c>
      <c r="D6" s="17">
        <v>1.1</v>
      </c>
      <c r="E6" s="15" t="s">
        <v>24</v>
      </c>
      <c r="F6" s="17">
        <v>0.25</v>
      </c>
      <c r="G6" s="15" t="s">
        <v>27</v>
      </c>
      <c r="H6" s="18"/>
      <c r="I6" s="19"/>
      <c r="J6" s="20"/>
      <c r="K6" s="20"/>
      <c r="L6" s="20"/>
      <c r="M6" s="21"/>
      <c r="N6" s="21"/>
      <c r="O6" s="21"/>
      <c r="R6" s="5"/>
    </row>
    <row r="7" spans="1:18" ht="15" customHeight="1">
      <c r="A7" s="14" t="s">
        <v>28</v>
      </c>
      <c r="B7" s="15"/>
      <c r="C7" s="16">
        <v>0.043300000000000005</v>
      </c>
      <c r="D7" s="17">
        <v>1.1</v>
      </c>
      <c r="E7" s="15" t="s">
        <v>21</v>
      </c>
      <c r="F7" s="17">
        <v>0.2</v>
      </c>
      <c r="G7" s="15" t="s">
        <v>29</v>
      </c>
      <c r="H7" s="18"/>
      <c r="I7" s="19"/>
      <c r="J7" s="20"/>
      <c r="K7" s="20"/>
      <c r="L7" s="20"/>
      <c r="M7" s="21"/>
      <c r="N7" s="21"/>
      <c r="O7" s="21"/>
      <c r="R7" s="5"/>
    </row>
    <row r="8" spans="1:18" ht="15" customHeight="1">
      <c r="A8" s="14" t="s">
        <v>30</v>
      </c>
      <c r="B8" s="15"/>
      <c r="C8" s="16">
        <v>0.047</v>
      </c>
      <c r="D8" s="17">
        <v>1.1938</v>
      </c>
      <c r="E8" s="15">
        <v>90</v>
      </c>
      <c r="F8" s="17">
        <v>0.28200000000000003</v>
      </c>
      <c r="G8" s="15" t="s">
        <v>31</v>
      </c>
      <c r="H8" s="18">
        <v>0.035</v>
      </c>
      <c r="I8" s="19">
        <f>H8*25.4</f>
        <v>0.889</v>
      </c>
      <c r="J8" s="20"/>
      <c r="K8" s="20"/>
      <c r="L8" s="20"/>
      <c r="M8" s="21"/>
      <c r="N8" s="21"/>
      <c r="O8" s="21"/>
      <c r="R8" s="5"/>
    </row>
    <row r="9" spans="1:18" ht="15" customHeight="1">
      <c r="A9" s="14" t="s">
        <v>32</v>
      </c>
      <c r="B9" s="15"/>
      <c r="C9" s="16">
        <v>0.0472</v>
      </c>
      <c r="D9" s="17">
        <v>1.2</v>
      </c>
      <c r="E9" s="15" t="s">
        <v>21</v>
      </c>
      <c r="F9" s="17">
        <v>0.2</v>
      </c>
      <c r="G9" s="15" t="s">
        <v>33</v>
      </c>
      <c r="H9" s="18"/>
      <c r="I9" s="19"/>
      <c r="J9" s="20"/>
      <c r="K9" s="20"/>
      <c r="L9" s="20"/>
      <c r="M9" s="21"/>
      <c r="N9" s="21"/>
      <c r="O9" s="21"/>
      <c r="R9" s="5"/>
    </row>
    <row r="10" spans="1:18" ht="15" customHeight="1">
      <c r="A10" s="14" t="s">
        <v>34</v>
      </c>
      <c r="B10" s="15"/>
      <c r="C10" s="16">
        <v>0.0551</v>
      </c>
      <c r="D10" s="17">
        <v>1.4</v>
      </c>
      <c r="E10" s="15" t="s">
        <v>21</v>
      </c>
      <c r="F10" s="17">
        <v>0.2</v>
      </c>
      <c r="G10" s="15" t="s">
        <v>35</v>
      </c>
      <c r="H10" s="18"/>
      <c r="I10" s="19"/>
      <c r="J10" s="20"/>
      <c r="K10" s="20"/>
      <c r="L10" s="20"/>
      <c r="M10" s="21"/>
      <c r="N10" s="21"/>
      <c r="O10" s="21"/>
      <c r="R10" s="5"/>
    </row>
    <row r="11" spans="1:18" ht="15" customHeight="1">
      <c r="A11" s="14" t="s">
        <v>36</v>
      </c>
      <c r="B11" s="15"/>
      <c r="C11" s="16">
        <v>0.0551</v>
      </c>
      <c r="D11" s="17">
        <v>1.4</v>
      </c>
      <c r="E11" s="15" t="s">
        <v>37</v>
      </c>
      <c r="F11" s="17">
        <v>0.30000000000000004</v>
      </c>
      <c r="G11" s="15" t="s">
        <v>38</v>
      </c>
      <c r="H11" s="18"/>
      <c r="I11" s="19"/>
      <c r="J11" s="20"/>
      <c r="K11" s="20"/>
      <c r="L11" s="20"/>
      <c r="M11" s="21"/>
      <c r="N11" s="21"/>
      <c r="O11" s="21"/>
      <c r="R11" s="5"/>
    </row>
    <row r="12" spans="1:18" ht="15" customHeight="1">
      <c r="A12" s="14" t="s">
        <v>39</v>
      </c>
      <c r="B12" s="15"/>
      <c r="C12" s="16">
        <v>0.06</v>
      </c>
      <c r="D12" s="17">
        <v>1.524</v>
      </c>
      <c r="E12" s="15">
        <v>80</v>
      </c>
      <c r="F12" s="17">
        <v>0.318</v>
      </c>
      <c r="G12" s="15" t="s">
        <v>40</v>
      </c>
      <c r="H12" s="18">
        <f>3/64</f>
        <v>0.046875</v>
      </c>
      <c r="I12" s="19">
        <f>H12*25.4</f>
        <v>1.1906249999999998</v>
      </c>
      <c r="J12" s="20"/>
      <c r="K12" s="20"/>
      <c r="L12" s="20" t="s">
        <v>41</v>
      </c>
      <c r="M12" s="22">
        <v>0.096</v>
      </c>
      <c r="N12" s="22">
        <v>0.06</v>
      </c>
      <c r="O12" s="22" t="s">
        <v>42</v>
      </c>
      <c r="R12" s="5"/>
    </row>
    <row r="13" spans="1:18" ht="15" customHeight="1">
      <c r="A13" s="14" t="s">
        <v>43</v>
      </c>
      <c r="B13" s="15"/>
      <c r="C13" s="16">
        <v>0.063</v>
      </c>
      <c r="D13" s="17">
        <v>1.6</v>
      </c>
      <c r="E13" s="15" t="s">
        <v>21</v>
      </c>
      <c r="F13" s="17">
        <v>0.2</v>
      </c>
      <c r="G13" s="15" t="s">
        <v>44</v>
      </c>
      <c r="H13" s="18"/>
      <c r="I13" s="19"/>
      <c r="J13" s="20"/>
      <c r="K13" s="20"/>
      <c r="L13" s="20" t="s">
        <v>45</v>
      </c>
      <c r="M13" s="20" t="s">
        <v>46</v>
      </c>
      <c r="N13" s="21">
        <v>1.6</v>
      </c>
      <c r="O13" s="22" t="s">
        <v>47</v>
      </c>
      <c r="R13" s="5"/>
    </row>
    <row r="14" spans="1:18" ht="15" customHeight="1">
      <c r="A14" s="14" t="s">
        <v>48</v>
      </c>
      <c r="B14" s="15"/>
      <c r="C14" s="16">
        <v>0.063</v>
      </c>
      <c r="D14" s="17">
        <v>1.6</v>
      </c>
      <c r="E14" s="15" t="s">
        <v>49</v>
      </c>
      <c r="F14" s="17">
        <v>0.35</v>
      </c>
      <c r="G14" s="15" t="s">
        <v>50</v>
      </c>
      <c r="H14" s="18"/>
      <c r="I14" s="19"/>
      <c r="J14" s="20"/>
      <c r="K14" s="20"/>
      <c r="L14" s="22">
        <f aca="true" t="shared" si="1" ref="L14:L16">L13</f>
        <v>0</v>
      </c>
      <c r="M14" s="21">
        <f aca="true" t="shared" si="2" ref="M14:M16">M13</f>
        <v>0</v>
      </c>
      <c r="N14" s="21">
        <f aca="true" t="shared" si="3" ref="N14:N16">N13</f>
        <v>1.6</v>
      </c>
      <c r="O14" s="21">
        <f aca="true" t="shared" si="4" ref="O14:O16">O13</f>
        <v>0</v>
      </c>
      <c r="R14" s="5"/>
    </row>
    <row r="15" spans="1:18" ht="15" customHeight="1">
      <c r="A15" s="14" t="s">
        <v>51</v>
      </c>
      <c r="B15" s="15"/>
      <c r="C15" s="16">
        <v>0.0709</v>
      </c>
      <c r="D15" s="17">
        <v>1.8</v>
      </c>
      <c r="E15" s="15" t="s">
        <v>21</v>
      </c>
      <c r="F15" s="17">
        <v>0.2</v>
      </c>
      <c r="G15" s="15" t="s">
        <v>52</v>
      </c>
      <c r="H15" s="18"/>
      <c r="I15" s="19"/>
      <c r="J15" s="20"/>
      <c r="K15" s="20"/>
      <c r="L15" s="22">
        <f t="shared" si="1"/>
        <v>0</v>
      </c>
      <c r="M15" s="21">
        <f t="shared" si="2"/>
        <v>0</v>
      </c>
      <c r="N15" s="21">
        <f t="shared" si="3"/>
        <v>1.6</v>
      </c>
      <c r="O15" s="21">
        <f t="shared" si="4"/>
        <v>0</v>
      </c>
      <c r="R15" s="5"/>
    </row>
    <row r="16" spans="1:18" ht="15" customHeight="1">
      <c r="A16" s="14" t="s">
        <v>53</v>
      </c>
      <c r="B16" s="15"/>
      <c r="C16" s="16">
        <v>0.0709</v>
      </c>
      <c r="D16" s="17">
        <v>1.8</v>
      </c>
      <c r="E16" s="15" t="s">
        <v>49</v>
      </c>
      <c r="F16" s="17">
        <v>0.35</v>
      </c>
      <c r="G16" s="15" t="s">
        <v>54</v>
      </c>
      <c r="H16" s="18"/>
      <c r="I16" s="19"/>
      <c r="J16" s="20"/>
      <c r="K16" s="20"/>
      <c r="L16" s="22">
        <f t="shared" si="1"/>
        <v>0</v>
      </c>
      <c r="M16" s="21">
        <f t="shared" si="2"/>
        <v>0</v>
      </c>
      <c r="N16" s="21">
        <f t="shared" si="3"/>
        <v>1.6</v>
      </c>
      <c r="O16" s="21">
        <f t="shared" si="4"/>
        <v>0</v>
      </c>
      <c r="R16" s="5"/>
    </row>
    <row r="17" spans="1:18" ht="15" customHeight="1">
      <c r="A17" s="14" t="s">
        <v>55</v>
      </c>
      <c r="B17" s="15"/>
      <c r="C17" s="16">
        <v>0.073</v>
      </c>
      <c r="D17" s="17">
        <v>1.8542</v>
      </c>
      <c r="E17" s="15">
        <v>64</v>
      </c>
      <c r="F17" s="17">
        <v>0.397</v>
      </c>
      <c r="G17" s="15" t="s">
        <v>56</v>
      </c>
      <c r="H17" s="18">
        <v>0.0635</v>
      </c>
      <c r="I17" s="19">
        <f aca="true" t="shared" si="5" ref="I17:I18">H17*25.4</f>
        <v>1.6129</v>
      </c>
      <c r="J17" s="20"/>
      <c r="K17" s="20"/>
      <c r="L17" s="20" t="s">
        <v>57</v>
      </c>
      <c r="M17" s="22">
        <v>0.11800000000000001</v>
      </c>
      <c r="N17" s="22">
        <v>0.073</v>
      </c>
      <c r="O17" s="21" t="s">
        <v>58</v>
      </c>
      <c r="R17" s="5"/>
    </row>
    <row r="18" spans="1:18" ht="15" customHeight="1">
      <c r="A18" s="14" t="s">
        <v>59</v>
      </c>
      <c r="B18" s="15"/>
      <c r="C18" s="16">
        <v>0.073</v>
      </c>
      <c r="D18" s="17">
        <v>1.8542</v>
      </c>
      <c r="E18" s="15">
        <v>72</v>
      </c>
      <c r="F18" s="17">
        <v>0.353</v>
      </c>
      <c r="G18" s="15" t="s">
        <v>60</v>
      </c>
      <c r="H18" s="18">
        <v>0.059500000000000004</v>
      </c>
      <c r="I18" s="19">
        <f t="shared" si="5"/>
        <v>1.5113</v>
      </c>
      <c r="J18" s="20"/>
      <c r="K18" s="20"/>
      <c r="L18" s="22">
        <f>L17</f>
        <v>0</v>
      </c>
      <c r="M18" s="22">
        <f>M17</f>
        <v>0.11800000000000001</v>
      </c>
      <c r="N18" s="22">
        <f>N17</f>
        <v>0.073</v>
      </c>
      <c r="O18" s="21" t="s">
        <v>58</v>
      </c>
      <c r="R18" s="5"/>
    </row>
    <row r="19" spans="1:18" ht="15" customHeight="1">
      <c r="A19" s="14" t="s">
        <v>61</v>
      </c>
      <c r="B19" s="15"/>
      <c r="C19" s="16">
        <v>0.0787</v>
      </c>
      <c r="D19" s="17">
        <v>2</v>
      </c>
      <c r="E19" s="15" t="s">
        <v>24</v>
      </c>
      <c r="F19" s="17">
        <v>0.25</v>
      </c>
      <c r="G19" s="15" t="s">
        <v>62</v>
      </c>
      <c r="H19" s="18"/>
      <c r="I19" s="19"/>
      <c r="J19" s="20"/>
      <c r="K19" s="20"/>
      <c r="L19" s="20" t="s">
        <v>45</v>
      </c>
      <c r="M19" s="21">
        <v>3.8</v>
      </c>
      <c r="N19" s="21">
        <v>2</v>
      </c>
      <c r="O19" s="21" t="s">
        <v>63</v>
      </c>
      <c r="R19" s="5"/>
    </row>
    <row r="20" spans="1:18" ht="15" customHeight="1">
      <c r="A20" s="14" t="s">
        <v>64</v>
      </c>
      <c r="B20" s="15" t="s">
        <v>65</v>
      </c>
      <c r="C20" s="16">
        <v>0.0787</v>
      </c>
      <c r="D20" s="17">
        <v>2</v>
      </c>
      <c r="E20" s="15" t="s">
        <v>66</v>
      </c>
      <c r="F20" s="17">
        <v>0.4</v>
      </c>
      <c r="G20" s="15" t="s">
        <v>52</v>
      </c>
      <c r="H20" s="18"/>
      <c r="I20" s="19"/>
      <c r="J20" s="20"/>
      <c r="K20" s="20"/>
      <c r="L20" s="22">
        <f>L19</f>
        <v>0</v>
      </c>
      <c r="M20" s="21">
        <f>M19</f>
        <v>3.8</v>
      </c>
      <c r="N20" s="21">
        <f>N19</f>
        <v>2</v>
      </c>
      <c r="O20" s="21" t="s">
        <v>63</v>
      </c>
      <c r="R20" s="5"/>
    </row>
    <row r="21" spans="1:18" ht="15" customHeight="1">
      <c r="A21" s="14" t="s">
        <v>67</v>
      </c>
      <c r="B21" s="15"/>
      <c r="C21" s="16">
        <v>0.08600000000000001</v>
      </c>
      <c r="D21" s="17">
        <v>2.1844</v>
      </c>
      <c r="E21" s="15">
        <v>56</v>
      </c>
      <c r="F21" s="17">
        <v>0.454</v>
      </c>
      <c r="G21" s="15" t="s">
        <v>68</v>
      </c>
      <c r="H21" s="18">
        <v>0.07</v>
      </c>
      <c r="I21" s="19">
        <f aca="true" t="shared" si="6" ref="I21:I22">H21*25.4</f>
        <v>1.778</v>
      </c>
      <c r="J21" s="20"/>
      <c r="K21" s="20"/>
      <c r="L21" s="20" t="s">
        <v>69</v>
      </c>
      <c r="M21" s="22">
        <v>0.14</v>
      </c>
      <c r="N21" s="22">
        <v>0.08600000000000001</v>
      </c>
      <c r="O21" s="21" t="s">
        <v>70</v>
      </c>
      <c r="R21" s="5"/>
    </row>
    <row r="22" spans="1:18" ht="15" customHeight="1">
      <c r="A22" s="14" t="s">
        <v>71</v>
      </c>
      <c r="B22" s="15"/>
      <c r="C22" s="16">
        <v>0.08600000000000001</v>
      </c>
      <c r="D22" s="17">
        <v>2.1844</v>
      </c>
      <c r="E22" s="15">
        <v>64</v>
      </c>
      <c r="F22" s="17">
        <v>0.397</v>
      </c>
      <c r="G22" s="15" t="s">
        <v>68</v>
      </c>
      <c r="H22" s="18">
        <v>0.07</v>
      </c>
      <c r="I22" s="19">
        <f t="shared" si="6"/>
        <v>1.778</v>
      </c>
      <c r="J22" s="20"/>
      <c r="K22" s="20"/>
      <c r="L22" s="22">
        <f>L21</f>
        <v>0</v>
      </c>
      <c r="M22" s="22">
        <f>M21</f>
        <v>0.14</v>
      </c>
      <c r="N22" s="22">
        <f>N21</f>
        <v>0.08600000000000001</v>
      </c>
      <c r="O22" s="21" t="s">
        <v>70</v>
      </c>
      <c r="R22" s="5"/>
    </row>
    <row r="23" spans="1:18" ht="15" customHeight="1">
      <c r="A23" s="14" t="s">
        <v>72</v>
      </c>
      <c r="B23" s="15"/>
      <c r="C23" s="16">
        <v>0.08660000000000001</v>
      </c>
      <c r="D23" s="17">
        <v>2.2</v>
      </c>
      <c r="E23" s="15" t="s">
        <v>24</v>
      </c>
      <c r="F23" s="17">
        <v>0.25</v>
      </c>
      <c r="G23" s="15" t="s">
        <v>73</v>
      </c>
      <c r="H23" s="18"/>
      <c r="I23" s="19"/>
      <c r="J23" s="20"/>
      <c r="K23" s="20"/>
      <c r="L23" s="21"/>
      <c r="M23" s="21"/>
      <c r="N23" s="21"/>
      <c r="O23" s="21"/>
      <c r="R23" s="5"/>
    </row>
    <row r="24" spans="1:18" ht="15" customHeight="1">
      <c r="A24" s="14" t="s">
        <v>74</v>
      </c>
      <c r="B24" s="15" t="s">
        <v>65</v>
      </c>
      <c r="C24" s="16">
        <v>0.08660000000000001</v>
      </c>
      <c r="D24" s="17">
        <v>2.2</v>
      </c>
      <c r="E24" s="15" t="s">
        <v>75</v>
      </c>
      <c r="F24" s="17">
        <v>0.45</v>
      </c>
      <c r="G24" s="15" t="s">
        <v>62</v>
      </c>
      <c r="H24" s="18"/>
      <c r="I24" s="19"/>
      <c r="J24" s="20"/>
      <c r="K24" s="20"/>
      <c r="L24" s="21"/>
      <c r="M24" s="21"/>
      <c r="N24" s="21"/>
      <c r="O24" s="21"/>
      <c r="R24" s="5"/>
    </row>
    <row r="25" spans="1:18" ht="15" customHeight="1">
      <c r="A25" s="14" t="s">
        <v>76</v>
      </c>
      <c r="B25" s="15"/>
      <c r="C25" s="16">
        <v>0.0984</v>
      </c>
      <c r="D25" s="17">
        <v>2.5</v>
      </c>
      <c r="E25" s="15" t="s">
        <v>49</v>
      </c>
      <c r="F25" s="17">
        <v>0.35</v>
      </c>
      <c r="G25" s="15" t="s">
        <v>77</v>
      </c>
      <c r="H25" s="18"/>
      <c r="I25" s="19"/>
      <c r="J25" s="20"/>
      <c r="K25" s="20"/>
      <c r="L25" s="23">
        <v>2</v>
      </c>
      <c r="M25" s="21">
        <v>4.5</v>
      </c>
      <c r="N25" s="21">
        <v>2.5</v>
      </c>
      <c r="O25" s="21" t="s">
        <v>78</v>
      </c>
      <c r="R25" s="5"/>
    </row>
    <row r="26" spans="1:18" ht="15" customHeight="1">
      <c r="A26" s="14" t="s">
        <v>79</v>
      </c>
      <c r="B26" s="15"/>
      <c r="C26" s="16">
        <v>0.0984</v>
      </c>
      <c r="D26" s="17">
        <v>2.5</v>
      </c>
      <c r="E26" s="15" t="s">
        <v>75</v>
      </c>
      <c r="F26" s="17">
        <v>0.45</v>
      </c>
      <c r="G26" s="15" t="s">
        <v>80</v>
      </c>
      <c r="H26" s="18"/>
      <c r="I26" s="19"/>
      <c r="J26" s="20"/>
      <c r="K26" s="20"/>
      <c r="L26" s="23">
        <f>L25</f>
        <v>2</v>
      </c>
      <c r="M26" s="21">
        <f>M25</f>
        <v>4.5</v>
      </c>
      <c r="N26" s="21">
        <f>N25</f>
        <v>2.5</v>
      </c>
      <c r="O26" s="21" t="s">
        <v>78</v>
      </c>
      <c r="R26" s="5"/>
    </row>
    <row r="27" spans="1:18" ht="15" customHeight="1">
      <c r="A27" s="14" t="s">
        <v>81</v>
      </c>
      <c r="B27" s="15"/>
      <c r="C27" s="16">
        <v>0.099</v>
      </c>
      <c r="D27" s="17">
        <v>2.5146</v>
      </c>
      <c r="E27" s="15">
        <v>48</v>
      </c>
      <c r="F27" s="17">
        <v>0.529</v>
      </c>
      <c r="G27" s="15" t="s">
        <v>82</v>
      </c>
      <c r="H27" s="18">
        <v>0.0785</v>
      </c>
      <c r="I27" s="19">
        <f aca="true" t="shared" si="7" ref="I27:I30">H27*25.4</f>
        <v>1.9939</v>
      </c>
      <c r="J27" s="20"/>
      <c r="K27" s="20"/>
      <c r="L27" s="20" t="s">
        <v>69</v>
      </c>
      <c r="M27" s="22">
        <v>0.161</v>
      </c>
      <c r="N27" s="22">
        <v>0.099</v>
      </c>
      <c r="O27" s="22" t="s">
        <v>83</v>
      </c>
      <c r="R27" s="5"/>
    </row>
    <row r="28" spans="1:18" ht="15" customHeight="1">
      <c r="A28" s="14" t="s">
        <v>84</v>
      </c>
      <c r="B28" s="15"/>
      <c r="C28" s="16">
        <v>0.099</v>
      </c>
      <c r="D28" s="17">
        <v>2.5146</v>
      </c>
      <c r="E28" s="15">
        <v>56</v>
      </c>
      <c r="F28" s="17">
        <v>0.454</v>
      </c>
      <c r="G28" s="15" t="s">
        <v>85</v>
      </c>
      <c r="H28" s="18">
        <v>0.082</v>
      </c>
      <c r="I28" s="19">
        <f t="shared" si="7"/>
        <v>2.0827999999999998</v>
      </c>
      <c r="J28" s="20"/>
      <c r="K28" s="20"/>
      <c r="L28" s="22">
        <f>L27</f>
        <v>0</v>
      </c>
      <c r="M28" s="22">
        <f>M27</f>
        <v>0.161</v>
      </c>
      <c r="N28" s="22">
        <f>N27</f>
        <v>0.099</v>
      </c>
      <c r="O28" s="22" t="s">
        <v>83</v>
      </c>
      <c r="R28" s="5"/>
    </row>
    <row r="29" spans="1:18" ht="15" customHeight="1">
      <c r="A29" s="14" t="s">
        <v>86</v>
      </c>
      <c r="B29" s="15"/>
      <c r="C29" s="16">
        <v>0.112</v>
      </c>
      <c r="D29" s="17">
        <v>2.8448</v>
      </c>
      <c r="E29" s="15">
        <v>40</v>
      </c>
      <c r="F29" s="17">
        <v>0.635</v>
      </c>
      <c r="G29" s="15" t="s">
        <v>87</v>
      </c>
      <c r="H29" s="18">
        <v>0.089</v>
      </c>
      <c r="I29" s="19">
        <f t="shared" si="7"/>
        <v>2.2605999999999997</v>
      </c>
      <c r="J29" s="20"/>
      <c r="K29" s="20"/>
      <c r="L29" s="20" t="s">
        <v>88</v>
      </c>
      <c r="M29" s="22">
        <v>0.183</v>
      </c>
      <c r="N29" s="22">
        <v>0.112</v>
      </c>
      <c r="O29" s="22" t="s">
        <v>89</v>
      </c>
      <c r="R29" s="5"/>
    </row>
    <row r="30" spans="1:18" ht="15" customHeight="1">
      <c r="A30" s="14" t="s">
        <v>90</v>
      </c>
      <c r="B30" s="15"/>
      <c r="C30" s="16">
        <v>0.112</v>
      </c>
      <c r="D30" s="17">
        <v>2.8448</v>
      </c>
      <c r="E30" s="15">
        <v>48</v>
      </c>
      <c r="F30" s="17">
        <v>0.529</v>
      </c>
      <c r="G30" s="15" t="s">
        <v>91</v>
      </c>
      <c r="H30" s="18">
        <v>0.0935</v>
      </c>
      <c r="I30" s="19">
        <f t="shared" si="7"/>
        <v>2.3749</v>
      </c>
      <c r="J30" s="20"/>
      <c r="K30" s="20"/>
      <c r="L30" s="22">
        <f>L29</f>
        <v>0</v>
      </c>
      <c r="M30" s="22">
        <f>M29</f>
        <v>0.183</v>
      </c>
      <c r="N30" s="22">
        <f>N29</f>
        <v>0.112</v>
      </c>
      <c r="O30" s="22" t="s">
        <v>89</v>
      </c>
      <c r="R30" s="5"/>
    </row>
    <row r="31" spans="1:18" ht="15" customHeight="1">
      <c r="A31" s="14" t="s">
        <v>92</v>
      </c>
      <c r="B31" s="15"/>
      <c r="C31" s="16">
        <v>0.11810000000000001</v>
      </c>
      <c r="D31" s="17">
        <v>3</v>
      </c>
      <c r="E31" s="15" t="s">
        <v>49</v>
      </c>
      <c r="F31" s="17">
        <v>0.35</v>
      </c>
      <c r="G31" s="15" t="s">
        <v>93</v>
      </c>
      <c r="H31" s="18"/>
      <c r="I31" s="19"/>
      <c r="J31" s="20"/>
      <c r="K31" s="20"/>
      <c r="L31" s="23">
        <v>2.5</v>
      </c>
      <c r="M31" s="21">
        <v>5.5</v>
      </c>
      <c r="N31" s="21">
        <v>3</v>
      </c>
      <c r="O31" s="21" t="s">
        <v>94</v>
      </c>
      <c r="R31" s="5"/>
    </row>
    <row r="32" spans="1:18" ht="15" customHeight="1">
      <c r="A32" s="14" t="s">
        <v>95</v>
      </c>
      <c r="B32" s="15" t="s">
        <v>65</v>
      </c>
      <c r="C32" s="16">
        <v>0.11810000000000001</v>
      </c>
      <c r="D32" s="17">
        <v>3</v>
      </c>
      <c r="E32" s="15" t="s">
        <v>96</v>
      </c>
      <c r="F32" s="17">
        <v>0.5</v>
      </c>
      <c r="G32" s="15" t="s">
        <v>97</v>
      </c>
      <c r="H32" s="18"/>
      <c r="I32" s="19"/>
      <c r="J32" s="20"/>
      <c r="K32" s="20"/>
      <c r="L32" s="23">
        <f>L31</f>
        <v>2.5</v>
      </c>
      <c r="M32" s="21">
        <f>M31</f>
        <v>5.5</v>
      </c>
      <c r="N32" s="21">
        <f>N31</f>
        <v>3</v>
      </c>
      <c r="O32" s="21" t="s">
        <v>94</v>
      </c>
      <c r="R32" s="5"/>
    </row>
    <row r="33" spans="1:18" ht="15" customHeight="1">
      <c r="A33" s="14" t="s">
        <v>98</v>
      </c>
      <c r="B33" s="15"/>
      <c r="C33" s="16">
        <v>0.125</v>
      </c>
      <c r="D33" s="17">
        <v>3.175</v>
      </c>
      <c r="E33" s="15">
        <v>40</v>
      </c>
      <c r="F33" s="17">
        <v>0.635</v>
      </c>
      <c r="G33" s="15" t="s">
        <v>99</v>
      </c>
      <c r="H33" s="18">
        <v>0.0995</v>
      </c>
      <c r="I33" s="19">
        <f aca="true" t="shared" si="8" ref="I33:I34">H33*25.4</f>
        <v>2.5273</v>
      </c>
      <c r="J33" s="20"/>
      <c r="K33" s="20"/>
      <c r="L33" s="20" t="s">
        <v>88</v>
      </c>
      <c r="M33" s="22">
        <v>0.20500000000000002</v>
      </c>
      <c r="N33" s="22">
        <v>0.125</v>
      </c>
      <c r="O33" s="22" t="s">
        <v>100</v>
      </c>
      <c r="R33" s="5"/>
    </row>
    <row r="34" spans="1:18" ht="15" customHeight="1">
      <c r="A34" s="14" t="s">
        <v>101</v>
      </c>
      <c r="B34" s="15"/>
      <c r="C34" s="16">
        <v>0.125</v>
      </c>
      <c r="D34" s="17">
        <v>3.175</v>
      </c>
      <c r="E34" s="15">
        <v>44</v>
      </c>
      <c r="F34" s="17">
        <v>0.577</v>
      </c>
      <c r="G34" s="15" t="s">
        <v>102</v>
      </c>
      <c r="H34" s="18">
        <v>0.10400000000000001</v>
      </c>
      <c r="I34" s="19">
        <f t="shared" si="8"/>
        <v>2.6416</v>
      </c>
      <c r="J34" s="20"/>
      <c r="K34" s="20"/>
      <c r="L34" s="22">
        <f>L33</f>
        <v>0</v>
      </c>
      <c r="M34" s="22">
        <f>M33</f>
        <v>0.20500000000000002</v>
      </c>
      <c r="N34" s="22">
        <f>N33</f>
        <v>0.125</v>
      </c>
      <c r="O34" s="22" t="s">
        <v>100</v>
      </c>
      <c r="R34" s="5"/>
    </row>
    <row r="35" spans="1:18" ht="15" customHeight="1">
      <c r="A35" s="14" t="s">
        <v>103</v>
      </c>
      <c r="B35" s="15"/>
      <c r="C35" s="16">
        <v>0.1378</v>
      </c>
      <c r="D35" s="17">
        <v>3.5</v>
      </c>
      <c r="E35" s="15" t="s">
        <v>49</v>
      </c>
      <c r="F35" s="17">
        <v>0.35</v>
      </c>
      <c r="G35" s="15" t="s">
        <v>104</v>
      </c>
      <c r="H35" s="18"/>
      <c r="I35" s="19"/>
      <c r="J35" s="20"/>
      <c r="K35" s="20"/>
      <c r="L35" s="20"/>
      <c r="M35" s="21"/>
      <c r="N35" s="21"/>
      <c r="O35" s="21"/>
      <c r="R35" s="5"/>
    </row>
    <row r="36" spans="1:18" ht="15" customHeight="1">
      <c r="A36" s="14" t="s">
        <v>105</v>
      </c>
      <c r="B36" s="15"/>
      <c r="C36" s="16">
        <v>0.1378</v>
      </c>
      <c r="D36" s="17">
        <v>3.5</v>
      </c>
      <c r="E36" s="15" t="s">
        <v>106</v>
      </c>
      <c r="F36" s="17">
        <v>0.6000000000000001</v>
      </c>
      <c r="G36" s="15" t="s">
        <v>107</v>
      </c>
      <c r="H36" s="18"/>
      <c r="I36" s="19"/>
      <c r="J36" s="20"/>
      <c r="K36" s="20"/>
      <c r="L36" s="20"/>
      <c r="M36" s="21"/>
      <c r="N36" s="21"/>
      <c r="O36" s="21"/>
      <c r="R36" s="5"/>
    </row>
    <row r="37" spans="1:18" ht="15" customHeight="1">
      <c r="A37" s="14" t="s">
        <v>108</v>
      </c>
      <c r="B37" s="15"/>
      <c r="C37" s="16">
        <v>0.138</v>
      </c>
      <c r="D37" s="17">
        <v>3.5052</v>
      </c>
      <c r="E37" s="15">
        <v>32</v>
      </c>
      <c r="F37" s="17">
        <v>0.794</v>
      </c>
      <c r="G37" s="15" t="s">
        <v>109</v>
      </c>
      <c r="H37" s="18">
        <v>0.1063</v>
      </c>
      <c r="I37" s="19">
        <f aca="true" t="shared" si="9" ref="I37:I38">H37*25.4</f>
        <v>2.70002</v>
      </c>
      <c r="J37" s="20"/>
      <c r="K37" s="20"/>
      <c r="L37" s="20" t="s">
        <v>110</v>
      </c>
      <c r="M37" s="22">
        <v>0.226</v>
      </c>
      <c r="N37" s="22">
        <v>0.138</v>
      </c>
      <c r="O37" s="22" t="s">
        <v>111</v>
      </c>
      <c r="R37" s="5"/>
    </row>
    <row r="38" spans="1:18" ht="15" customHeight="1">
      <c r="A38" s="14" t="s">
        <v>112</v>
      </c>
      <c r="B38" s="15"/>
      <c r="C38" s="16">
        <v>0.138</v>
      </c>
      <c r="D38" s="17">
        <v>3.5052</v>
      </c>
      <c r="E38" s="15">
        <v>40</v>
      </c>
      <c r="F38" s="17">
        <v>0.635</v>
      </c>
      <c r="G38" s="15" t="s">
        <v>113</v>
      </c>
      <c r="H38" s="18">
        <v>0.113</v>
      </c>
      <c r="I38" s="19">
        <f t="shared" si="9"/>
        <v>2.8702</v>
      </c>
      <c r="J38" s="20"/>
      <c r="K38" s="20"/>
      <c r="L38" s="22">
        <f>L37</f>
        <v>0</v>
      </c>
      <c r="M38" s="22">
        <f>M37</f>
        <v>0.226</v>
      </c>
      <c r="N38" s="22">
        <f>N37</f>
        <v>0.138</v>
      </c>
      <c r="O38" s="22" t="s">
        <v>111</v>
      </c>
      <c r="R38" s="5"/>
    </row>
    <row r="39" spans="1:18" ht="15" customHeight="1">
      <c r="A39" s="14" t="s">
        <v>114</v>
      </c>
      <c r="B39" s="15"/>
      <c r="C39" s="16">
        <v>0.1575</v>
      </c>
      <c r="D39" s="17">
        <v>4</v>
      </c>
      <c r="E39" s="15" t="s">
        <v>49</v>
      </c>
      <c r="F39" s="17">
        <v>0.35</v>
      </c>
      <c r="G39" s="15" t="s">
        <v>115</v>
      </c>
      <c r="H39" s="18"/>
      <c r="I39" s="19"/>
      <c r="J39" s="20"/>
      <c r="K39" s="20"/>
      <c r="L39" s="23">
        <v>3</v>
      </c>
      <c r="M39" s="21">
        <v>7</v>
      </c>
      <c r="N39" s="21">
        <v>4</v>
      </c>
      <c r="O39" s="21" t="s">
        <v>116</v>
      </c>
      <c r="R39" s="5"/>
    </row>
    <row r="40" spans="1:18" ht="15" customHeight="1">
      <c r="A40" s="14" t="s">
        <v>117</v>
      </c>
      <c r="B40" s="15"/>
      <c r="C40" s="16">
        <v>0.1575</v>
      </c>
      <c r="D40" s="17">
        <v>4</v>
      </c>
      <c r="E40" s="15" t="s">
        <v>96</v>
      </c>
      <c r="F40" s="17">
        <v>0.5</v>
      </c>
      <c r="G40" s="15" t="s">
        <v>118</v>
      </c>
      <c r="H40" s="18">
        <f aca="true" t="shared" si="10" ref="H40:H41">I40/25.4</f>
        <v>0.1377952755905512</v>
      </c>
      <c r="I40" s="19">
        <v>3.5</v>
      </c>
      <c r="J40" s="20"/>
      <c r="K40" s="20"/>
      <c r="L40" s="23">
        <f aca="true" t="shared" si="11" ref="L40:L41">L39</f>
        <v>3</v>
      </c>
      <c r="M40" s="21">
        <f aca="true" t="shared" si="12" ref="M40:M41">M39</f>
        <v>7</v>
      </c>
      <c r="N40" s="21">
        <f aca="true" t="shared" si="13" ref="N40:N41">N39</f>
        <v>4</v>
      </c>
      <c r="O40" s="21" t="s">
        <v>116</v>
      </c>
      <c r="R40" s="5"/>
    </row>
    <row r="41" spans="1:18" ht="15" customHeight="1">
      <c r="A41" s="14" t="s">
        <v>119</v>
      </c>
      <c r="B41" s="15" t="s">
        <v>65</v>
      </c>
      <c r="C41" s="16">
        <v>0.1575</v>
      </c>
      <c r="D41" s="17">
        <v>4</v>
      </c>
      <c r="E41" s="15" t="s">
        <v>120</v>
      </c>
      <c r="F41" s="17">
        <v>0.7</v>
      </c>
      <c r="G41" s="15" t="s">
        <v>121</v>
      </c>
      <c r="H41" s="18">
        <f t="shared" si="10"/>
        <v>0.12992125984251968</v>
      </c>
      <c r="I41" s="19">
        <f>3.3</f>
        <v>3.3</v>
      </c>
      <c r="J41" s="20"/>
      <c r="K41" s="20"/>
      <c r="L41" s="23">
        <f t="shared" si="11"/>
        <v>3</v>
      </c>
      <c r="M41" s="21">
        <f t="shared" si="12"/>
        <v>7</v>
      </c>
      <c r="N41" s="21">
        <f t="shared" si="13"/>
        <v>4</v>
      </c>
      <c r="O41" s="21" t="s">
        <v>116</v>
      </c>
      <c r="R41" s="5"/>
    </row>
    <row r="42" spans="1:18" ht="15" customHeight="1">
      <c r="A42" s="14" t="s">
        <v>122</v>
      </c>
      <c r="B42" s="15" t="s">
        <v>65</v>
      </c>
      <c r="C42" s="16">
        <v>0.164</v>
      </c>
      <c r="D42" s="17">
        <v>4.1656</v>
      </c>
      <c r="E42" s="15">
        <v>32</v>
      </c>
      <c r="F42" s="17">
        <v>0.794</v>
      </c>
      <c r="G42" s="15" t="s">
        <v>123</v>
      </c>
      <c r="H42" s="18">
        <v>0.136</v>
      </c>
      <c r="I42" s="19">
        <f aca="true" t="shared" si="14" ref="I42:I43">H42*25.4</f>
        <v>3.4544</v>
      </c>
      <c r="J42" s="20"/>
      <c r="K42" s="20"/>
      <c r="L42" s="20" t="s">
        <v>124</v>
      </c>
      <c r="M42" s="22">
        <v>0.27</v>
      </c>
      <c r="N42" s="22">
        <v>0.164</v>
      </c>
      <c r="O42" s="22" t="s">
        <v>125</v>
      </c>
      <c r="R42" s="5"/>
    </row>
    <row r="43" spans="1:18" ht="15" customHeight="1">
      <c r="A43" s="14" t="s">
        <v>126</v>
      </c>
      <c r="B43" s="15"/>
      <c r="C43" s="16">
        <v>0.164</v>
      </c>
      <c r="D43" s="17">
        <v>4.1656</v>
      </c>
      <c r="E43" s="15">
        <v>36</v>
      </c>
      <c r="F43" s="17">
        <v>0.706</v>
      </c>
      <c r="G43" s="15" t="s">
        <v>123</v>
      </c>
      <c r="H43" s="18">
        <v>0.136</v>
      </c>
      <c r="I43" s="19">
        <f t="shared" si="14"/>
        <v>3.4544</v>
      </c>
      <c r="J43" s="20"/>
      <c r="K43" s="20"/>
      <c r="L43" s="21">
        <f>L42</f>
        <v>0</v>
      </c>
      <c r="M43" s="22">
        <f>M42</f>
        <v>0.27</v>
      </c>
      <c r="N43" s="22">
        <f>N42</f>
        <v>0.164</v>
      </c>
      <c r="O43" s="22" t="s">
        <v>125</v>
      </c>
      <c r="R43" s="5"/>
    </row>
    <row r="44" spans="1:18" ht="15" customHeight="1">
      <c r="A44" s="14" t="s">
        <v>127</v>
      </c>
      <c r="B44" s="15"/>
      <c r="C44" s="16">
        <v>0.1772</v>
      </c>
      <c r="D44" s="17">
        <v>4.5</v>
      </c>
      <c r="E44" s="15" t="s">
        <v>96</v>
      </c>
      <c r="F44" s="17">
        <v>0.5</v>
      </c>
      <c r="G44" s="15" t="s">
        <v>128</v>
      </c>
      <c r="H44" s="18"/>
      <c r="I44" s="19"/>
      <c r="J44" s="20"/>
      <c r="K44" s="20"/>
      <c r="L44" s="20"/>
      <c r="M44" s="21"/>
      <c r="N44" s="21"/>
      <c r="O44" s="21"/>
      <c r="R44" s="5"/>
    </row>
    <row r="45" spans="1:18" ht="15" customHeight="1">
      <c r="A45" s="14" t="s">
        <v>129</v>
      </c>
      <c r="B45" s="15"/>
      <c r="C45" s="16">
        <v>0.1772</v>
      </c>
      <c r="D45" s="17">
        <v>4.5</v>
      </c>
      <c r="E45" s="15" t="s">
        <v>130</v>
      </c>
      <c r="F45" s="17">
        <v>0.75</v>
      </c>
      <c r="G45" s="15" t="s">
        <v>131</v>
      </c>
      <c r="H45" s="18"/>
      <c r="I45" s="19"/>
      <c r="J45" s="20"/>
      <c r="K45" s="20"/>
      <c r="L45" s="20"/>
      <c r="M45" s="21"/>
      <c r="N45" s="21"/>
      <c r="O45" s="21"/>
      <c r="R45" s="5"/>
    </row>
    <row r="46" spans="1:18" ht="15" customHeight="1">
      <c r="A46" s="24" t="s">
        <v>132</v>
      </c>
      <c r="B46" s="25"/>
      <c r="C46" s="26">
        <v>0.19</v>
      </c>
      <c r="D46" s="27">
        <v>4.8260000000000005</v>
      </c>
      <c r="E46" s="25">
        <v>32</v>
      </c>
      <c r="F46" s="27">
        <v>0.794</v>
      </c>
      <c r="G46" s="25" t="s">
        <v>133</v>
      </c>
      <c r="H46" s="28">
        <v>0.159</v>
      </c>
      <c r="I46" s="29">
        <f aca="true" t="shared" si="15" ref="I46:I47">H46*25.4</f>
        <v>4.0386</v>
      </c>
      <c r="J46" s="30"/>
      <c r="K46" s="30"/>
      <c r="L46" s="30" t="s">
        <v>134</v>
      </c>
      <c r="M46" s="31">
        <v>0.31</v>
      </c>
      <c r="N46" s="31">
        <v>0.19</v>
      </c>
      <c r="O46" s="31" t="s">
        <v>135</v>
      </c>
      <c r="P46" s="32" t="s">
        <v>136</v>
      </c>
      <c r="R46" s="5"/>
    </row>
    <row r="47" spans="1:18" ht="15" customHeight="1">
      <c r="A47" s="14" t="s">
        <v>137</v>
      </c>
      <c r="B47" s="15" t="s">
        <v>65</v>
      </c>
      <c r="C47" s="16">
        <v>0.19</v>
      </c>
      <c r="D47" s="17">
        <v>4.8260000000000005</v>
      </c>
      <c r="E47" s="15">
        <v>24</v>
      </c>
      <c r="F47" s="17">
        <v>1.058</v>
      </c>
      <c r="G47" s="15" t="s">
        <v>138</v>
      </c>
      <c r="H47" s="18">
        <v>0.1495</v>
      </c>
      <c r="I47" s="19">
        <f t="shared" si="15"/>
        <v>3.7972999999999995</v>
      </c>
      <c r="J47" s="20"/>
      <c r="K47" s="20"/>
      <c r="L47" s="21">
        <f>L46</f>
        <v>0</v>
      </c>
      <c r="M47" s="22">
        <f>M46</f>
        <v>0.31</v>
      </c>
      <c r="N47" s="22">
        <f>N46</f>
        <v>0.19</v>
      </c>
      <c r="O47" s="22">
        <f>O46</f>
        <v>0</v>
      </c>
      <c r="R47" s="5"/>
    </row>
    <row r="48" spans="1:18" ht="15" customHeight="1">
      <c r="A48" s="14" t="s">
        <v>139</v>
      </c>
      <c r="B48" s="15"/>
      <c r="C48" s="16">
        <v>0.19690000000000002</v>
      </c>
      <c r="D48" s="17">
        <v>5</v>
      </c>
      <c r="E48" s="15" t="s">
        <v>96</v>
      </c>
      <c r="F48" s="17">
        <v>0.5</v>
      </c>
      <c r="G48" s="15" t="s">
        <v>140</v>
      </c>
      <c r="H48" s="18">
        <f aca="true" t="shared" si="16" ref="H48:H49">I48/25.4</f>
        <v>0.17716535433070868</v>
      </c>
      <c r="I48" s="19">
        <v>4.5</v>
      </c>
      <c r="J48" s="20" t="s">
        <v>141</v>
      </c>
      <c r="K48" s="7">
        <f>(3.58+3.35)/2</f>
        <v>3.465</v>
      </c>
      <c r="L48" s="23">
        <v>4</v>
      </c>
      <c r="M48" s="21">
        <v>8.5</v>
      </c>
      <c r="N48" s="21">
        <v>5</v>
      </c>
      <c r="O48" s="21" t="s">
        <v>142</v>
      </c>
      <c r="R48" s="5"/>
    </row>
    <row r="49" spans="1:18" ht="15" customHeight="1">
      <c r="A49" s="14" t="s">
        <v>143</v>
      </c>
      <c r="B49" s="15" t="s">
        <v>65</v>
      </c>
      <c r="C49" s="16">
        <v>0.19690000000000002</v>
      </c>
      <c r="D49" s="17">
        <v>5</v>
      </c>
      <c r="E49" s="15" t="s">
        <v>144</v>
      </c>
      <c r="F49" s="17">
        <v>0.8</v>
      </c>
      <c r="G49" s="15" t="s">
        <v>145</v>
      </c>
      <c r="H49" s="18">
        <f t="shared" si="16"/>
        <v>0.16535433070866143</v>
      </c>
      <c r="I49" s="19">
        <v>4.2</v>
      </c>
      <c r="J49" s="21">
        <f>J48</f>
        <v>0</v>
      </c>
      <c r="K49" s="21">
        <f>K48</f>
        <v>3.465</v>
      </c>
      <c r="L49" s="23">
        <f>L48</f>
        <v>4</v>
      </c>
      <c r="M49" s="21">
        <f>M48</f>
        <v>8.5</v>
      </c>
      <c r="N49" s="21">
        <f>N48</f>
        <v>5</v>
      </c>
      <c r="O49" s="21" t="s">
        <v>142</v>
      </c>
      <c r="R49" s="5"/>
    </row>
    <row r="50" spans="1:18" ht="15" customHeight="1">
      <c r="A50" s="14" t="s">
        <v>146</v>
      </c>
      <c r="B50" s="15" t="s">
        <v>65</v>
      </c>
      <c r="C50" s="16">
        <v>0.216</v>
      </c>
      <c r="D50" s="17">
        <v>5.4864</v>
      </c>
      <c r="E50" s="15">
        <v>24</v>
      </c>
      <c r="F50" s="17">
        <v>1.058</v>
      </c>
      <c r="G50" s="15" t="s">
        <v>147</v>
      </c>
      <c r="H50" s="18">
        <v>0.17300000000000001</v>
      </c>
      <c r="I50" s="19">
        <f aca="true" t="shared" si="17" ref="I50:I51">H50*25.4</f>
        <v>4.3942000000000005</v>
      </c>
      <c r="J50" s="20"/>
      <c r="K50" s="20"/>
      <c r="L50" s="20" t="s">
        <v>134</v>
      </c>
      <c r="M50" s="22">
        <v>0.324</v>
      </c>
      <c r="N50" s="22">
        <v>0.216</v>
      </c>
      <c r="O50" s="22"/>
      <c r="R50" s="5"/>
    </row>
    <row r="51" spans="1:18" ht="15" customHeight="1">
      <c r="A51" s="14" t="s">
        <v>148</v>
      </c>
      <c r="B51" s="15"/>
      <c r="C51" s="16">
        <v>0.216</v>
      </c>
      <c r="D51" s="17">
        <v>5.4864</v>
      </c>
      <c r="E51" s="15">
        <v>28</v>
      </c>
      <c r="F51" s="17">
        <v>0.907</v>
      </c>
      <c r="G51" s="15" t="s">
        <v>149</v>
      </c>
      <c r="H51" s="18">
        <v>0.18</v>
      </c>
      <c r="I51" s="19">
        <f t="shared" si="17"/>
        <v>4.571999999999999</v>
      </c>
      <c r="J51" s="20"/>
      <c r="K51" s="20"/>
      <c r="L51" s="21">
        <f>L50</f>
        <v>0</v>
      </c>
      <c r="M51" s="22">
        <f>M50</f>
        <v>0.324</v>
      </c>
      <c r="N51" s="22">
        <f>N50</f>
        <v>0.216</v>
      </c>
      <c r="O51" s="21"/>
      <c r="R51" s="5"/>
    </row>
    <row r="52" spans="1:18" ht="15" customHeight="1">
      <c r="A52" s="14" t="s">
        <v>150</v>
      </c>
      <c r="B52" s="15"/>
      <c r="C52" s="16">
        <v>0.2165</v>
      </c>
      <c r="D52" s="17">
        <v>5.5</v>
      </c>
      <c r="E52" s="15" t="s">
        <v>96</v>
      </c>
      <c r="F52" s="17">
        <v>0.5</v>
      </c>
      <c r="G52" s="15" t="s">
        <v>151</v>
      </c>
      <c r="H52" s="18"/>
      <c r="I52" s="19"/>
      <c r="J52" s="20"/>
      <c r="K52" s="20"/>
      <c r="L52" s="20"/>
      <c r="M52" s="21"/>
      <c r="N52" s="21"/>
      <c r="O52" s="21"/>
      <c r="R52" s="5"/>
    </row>
    <row r="53" spans="1:18" ht="15" customHeight="1">
      <c r="A53" s="14" t="s">
        <v>152</v>
      </c>
      <c r="B53" s="15"/>
      <c r="C53" s="16">
        <v>0.23620000000000002</v>
      </c>
      <c r="D53" s="17">
        <v>6</v>
      </c>
      <c r="E53" s="15" t="s">
        <v>96</v>
      </c>
      <c r="F53" s="17">
        <v>0.5</v>
      </c>
      <c r="G53" s="15" t="s">
        <v>153</v>
      </c>
      <c r="H53" s="18"/>
      <c r="I53" s="19"/>
      <c r="J53" s="20" t="s">
        <v>154</v>
      </c>
      <c r="K53" s="7">
        <f>(4.38+3.55)/2</f>
        <v>3.965</v>
      </c>
      <c r="L53" s="23">
        <v>5</v>
      </c>
      <c r="M53" s="21">
        <v>10</v>
      </c>
      <c r="N53" s="21">
        <v>6</v>
      </c>
      <c r="O53" s="21" t="s">
        <v>155</v>
      </c>
      <c r="R53" s="5"/>
    </row>
    <row r="54" spans="1:18" ht="15" customHeight="1">
      <c r="A54" s="14" t="s">
        <v>156</v>
      </c>
      <c r="B54" s="15"/>
      <c r="C54" s="16">
        <v>0.23620000000000002</v>
      </c>
      <c r="D54" s="17">
        <v>6</v>
      </c>
      <c r="E54" s="15" t="s">
        <v>130</v>
      </c>
      <c r="F54" s="17">
        <v>0.75</v>
      </c>
      <c r="G54" s="15" t="s">
        <v>157</v>
      </c>
      <c r="H54" s="18"/>
      <c r="I54" s="19"/>
      <c r="J54" s="21">
        <f aca="true" t="shared" si="18" ref="J54:J55">J53</f>
        <v>0</v>
      </c>
      <c r="K54" s="21">
        <f aca="true" t="shared" si="19" ref="K54:K55">K53</f>
        <v>3.965</v>
      </c>
      <c r="L54" s="21">
        <f aca="true" t="shared" si="20" ref="L54:L55">L53</f>
        <v>5</v>
      </c>
      <c r="M54" s="21">
        <f aca="true" t="shared" si="21" ref="M54:M55">M53</f>
        <v>10</v>
      </c>
      <c r="N54" s="21">
        <f aca="true" t="shared" si="22" ref="N54:N55">N53</f>
        <v>6</v>
      </c>
      <c r="O54" s="21" t="s">
        <v>155</v>
      </c>
      <c r="R54" s="5"/>
    </row>
    <row r="55" spans="1:18" ht="15" customHeight="1">
      <c r="A55" s="14" t="s">
        <v>158</v>
      </c>
      <c r="B55" s="15" t="s">
        <v>65</v>
      </c>
      <c r="C55" s="16">
        <v>0.23620000000000002</v>
      </c>
      <c r="D55" s="17">
        <v>6</v>
      </c>
      <c r="E55" s="15" t="s">
        <v>159</v>
      </c>
      <c r="F55" s="17">
        <v>1</v>
      </c>
      <c r="G55" s="15" t="s">
        <v>151</v>
      </c>
      <c r="H55" s="18">
        <f>I55/25.4</f>
        <v>0.1968503937007874</v>
      </c>
      <c r="I55" s="19">
        <v>5</v>
      </c>
      <c r="J55" s="21">
        <f t="shared" si="18"/>
        <v>0</v>
      </c>
      <c r="K55" s="21">
        <f t="shared" si="19"/>
        <v>3.965</v>
      </c>
      <c r="L55" s="21">
        <f t="shared" si="20"/>
        <v>5</v>
      </c>
      <c r="M55" s="21">
        <f t="shared" si="21"/>
        <v>10</v>
      </c>
      <c r="N55" s="21">
        <f t="shared" si="22"/>
        <v>6</v>
      </c>
      <c r="O55" s="21" t="s">
        <v>155</v>
      </c>
      <c r="R55" s="5"/>
    </row>
    <row r="56" spans="1:18" ht="15" customHeight="1">
      <c r="A56" s="14" t="s">
        <v>160</v>
      </c>
      <c r="B56" s="15" t="s">
        <v>65</v>
      </c>
      <c r="C56" s="16">
        <v>0.25</v>
      </c>
      <c r="D56" s="17">
        <v>6.35</v>
      </c>
      <c r="E56" s="15">
        <v>20</v>
      </c>
      <c r="F56" s="17">
        <v>1.27</v>
      </c>
      <c r="G56" s="15" t="s">
        <v>161</v>
      </c>
      <c r="H56" s="18">
        <v>0.201</v>
      </c>
      <c r="I56" s="19">
        <f aca="true" t="shared" si="23" ref="I56:I57">H56*25.4</f>
        <v>5.1054</v>
      </c>
      <c r="J56" s="20" t="s">
        <v>162</v>
      </c>
      <c r="K56" s="20" t="s">
        <v>134</v>
      </c>
      <c r="L56" s="33" t="s">
        <v>163</v>
      </c>
      <c r="M56" s="22">
        <v>0.375</v>
      </c>
      <c r="N56" s="22">
        <v>0.25</v>
      </c>
      <c r="O56" s="22" t="s">
        <v>164</v>
      </c>
      <c r="R56" s="5"/>
    </row>
    <row r="57" spans="1:18" ht="15" customHeight="1">
      <c r="A57" s="14" t="s">
        <v>165</v>
      </c>
      <c r="B57" s="15"/>
      <c r="C57" s="16">
        <v>0.25</v>
      </c>
      <c r="D57" s="17">
        <v>6.35</v>
      </c>
      <c r="E57" s="15">
        <v>28</v>
      </c>
      <c r="F57" s="17">
        <v>0.907</v>
      </c>
      <c r="G57" s="15" t="s">
        <v>166</v>
      </c>
      <c r="H57" s="18">
        <v>0.21300000000000002</v>
      </c>
      <c r="I57" s="19">
        <f t="shared" si="23"/>
        <v>5.410200000000001</v>
      </c>
      <c r="J57" s="22">
        <f>J56</f>
        <v>0</v>
      </c>
      <c r="K57" s="22">
        <f>K56</f>
        <v>0</v>
      </c>
      <c r="L57" s="22">
        <f>L56</f>
        <v>0</v>
      </c>
      <c r="M57" s="22">
        <f>M56</f>
        <v>0.375</v>
      </c>
      <c r="N57" s="22">
        <f>N56</f>
        <v>0.25</v>
      </c>
      <c r="O57" s="22" t="s">
        <v>164</v>
      </c>
      <c r="R57" s="5"/>
    </row>
    <row r="58" spans="1:18" ht="15" customHeight="1">
      <c r="A58" s="14" t="s">
        <v>167</v>
      </c>
      <c r="B58" s="15"/>
      <c r="C58" s="16">
        <v>0.2756</v>
      </c>
      <c r="D58" s="17">
        <v>7</v>
      </c>
      <c r="E58" s="15" t="s">
        <v>130</v>
      </c>
      <c r="F58" s="17">
        <v>0.75</v>
      </c>
      <c r="G58" s="15" t="s">
        <v>168</v>
      </c>
      <c r="H58" s="18"/>
      <c r="I58" s="19"/>
      <c r="J58" s="20"/>
      <c r="K58" s="20"/>
      <c r="L58" s="20"/>
      <c r="M58" s="21"/>
      <c r="N58" s="21"/>
      <c r="O58" s="21"/>
      <c r="R58" s="5"/>
    </row>
    <row r="59" spans="1:18" ht="15" customHeight="1">
      <c r="A59" s="14" t="s">
        <v>169</v>
      </c>
      <c r="B59" s="15" t="s">
        <v>65</v>
      </c>
      <c r="C59" s="16">
        <v>0.2756</v>
      </c>
      <c r="D59" s="17">
        <v>7</v>
      </c>
      <c r="E59" s="15" t="s">
        <v>159</v>
      </c>
      <c r="F59" s="17">
        <v>1</v>
      </c>
      <c r="G59" s="15" t="s">
        <v>170</v>
      </c>
      <c r="H59" s="18">
        <f>I59/25.4</f>
        <v>0.2362204724409449</v>
      </c>
      <c r="I59" s="19">
        <v>6</v>
      </c>
      <c r="J59" s="20"/>
      <c r="K59" s="20"/>
      <c r="L59" s="20"/>
      <c r="M59" s="21"/>
      <c r="N59" s="21"/>
      <c r="O59" s="21"/>
      <c r="R59" s="5"/>
    </row>
    <row r="60" spans="1:18" ht="15" customHeight="1">
      <c r="A60" s="14" t="s">
        <v>171</v>
      </c>
      <c r="B60" s="15" t="s">
        <v>65</v>
      </c>
      <c r="C60" s="16">
        <v>0.3125</v>
      </c>
      <c r="D60" s="17">
        <v>7.9375</v>
      </c>
      <c r="E60" s="15">
        <v>18</v>
      </c>
      <c r="F60" s="17">
        <v>1.411</v>
      </c>
      <c r="G60" s="15" t="s">
        <v>172</v>
      </c>
      <c r="H60" s="18">
        <v>0.257</v>
      </c>
      <c r="I60" s="19">
        <f aca="true" t="shared" si="24" ref="I60:I61">H60*25.4</f>
        <v>6.5278</v>
      </c>
      <c r="J60" s="20" t="s">
        <v>173</v>
      </c>
      <c r="K60" s="20" t="s">
        <v>174</v>
      </c>
      <c r="L60" s="33" t="s">
        <v>175</v>
      </c>
      <c r="M60" s="22">
        <v>0.46900000000000003</v>
      </c>
      <c r="N60" s="22">
        <v>0.312</v>
      </c>
      <c r="O60" s="22" t="s">
        <v>176</v>
      </c>
      <c r="R60" s="5"/>
    </row>
    <row r="61" spans="1:18" ht="15" customHeight="1">
      <c r="A61" s="14" t="s">
        <v>177</v>
      </c>
      <c r="B61" s="15"/>
      <c r="C61" s="16">
        <v>0.3125</v>
      </c>
      <c r="D61" s="17">
        <v>7.9375</v>
      </c>
      <c r="E61" s="15">
        <v>24</v>
      </c>
      <c r="F61" s="17">
        <v>1.058</v>
      </c>
      <c r="G61" s="15" t="s">
        <v>178</v>
      </c>
      <c r="H61" s="18">
        <v>0.2716</v>
      </c>
      <c r="I61" s="19">
        <f t="shared" si="24"/>
        <v>6.898639999999999</v>
      </c>
      <c r="J61" s="22">
        <f>J60</f>
        <v>0</v>
      </c>
      <c r="K61" s="22">
        <f>K60</f>
        <v>0</v>
      </c>
      <c r="L61" s="22">
        <f>L60</f>
        <v>0</v>
      </c>
      <c r="M61" s="22">
        <f>M60</f>
        <v>0.46900000000000003</v>
      </c>
      <c r="N61" s="22">
        <f>N60</f>
        <v>0.312</v>
      </c>
      <c r="O61" s="22" t="s">
        <v>176</v>
      </c>
      <c r="R61" s="5"/>
    </row>
    <row r="62" spans="1:18" ht="15" customHeight="1">
      <c r="A62" s="14" t="s">
        <v>179</v>
      </c>
      <c r="B62" s="15"/>
      <c r="C62" s="16">
        <v>0.315</v>
      </c>
      <c r="D62" s="17">
        <v>8</v>
      </c>
      <c r="E62" s="15" t="s">
        <v>96</v>
      </c>
      <c r="F62" s="17">
        <v>0.5</v>
      </c>
      <c r="G62" s="15" t="s">
        <v>180</v>
      </c>
      <c r="H62" s="18"/>
      <c r="I62" s="19"/>
      <c r="J62" s="20" t="s">
        <v>181</v>
      </c>
      <c r="K62" s="2">
        <f>(5.68+5.1)/2</f>
        <v>5.39</v>
      </c>
      <c r="L62" s="23">
        <v>6</v>
      </c>
      <c r="M62" s="21">
        <v>13</v>
      </c>
      <c r="N62" s="21">
        <v>8</v>
      </c>
      <c r="O62" s="21" t="s">
        <v>182</v>
      </c>
      <c r="R62" s="5"/>
    </row>
    <row r="63" spans="1:18" ht="15" customHeight="1">
      <c r="A63" s="14" t="s">
        <v>183</v>
      </c>
      <c r="B63" s="15"/>
      <c r="C63" s="16">
        <v>0.315</v>
      </c>
      <c r="D63" s="17">
        <v>8</v>
      </c>
      <c r="E63" s="15" t="s">
        <v>130</v>
      </c>
      <c r="F63" s="17">
        <v>0.75</v>
      </c>
      <c r="G63" s="15" t="s">
        <v>184</v>
      </c>
      <c r="H63" s="18"/>
      <c r="I63" s="19"/>
      <c r="J63" s="22">
        <f aca="true" t="shared" si="25" ref="J63:J65">J62</f>
        <v>0</v>
      </c>
      <c r="K63" s="21">
        <f aca="true" t="shared" si="26" ref="K63:K65">K62</f>
        <v>5.39</v>
      </c>
      <c r="L63" s="23">
        <f aca="true" t="shared" si="27" ref="L63:L65">L62</f>
        <v>6</v>
      </c>
      <c r="M63" s="21">
        <f aca="true" t="shared" si="28" ref="M63:M65">M62</f>
        <v>13</v>
      </c>
      <c r="N63" s="21">
        <f aca="true" t="shared" si="29" ref="N63:N65">N62</f>
        <v>8</v>
      </c>
      <c r="O63" s="21" t="s">
        <v>182</v>
      </c>
      <c r="R63" s="5"/>
    </row>
    <row r="64" spans="1:18" ht="15" customHeight="1">
      <c r="A64" s="14" t="s">
        <v>185</v>
      </c>
      <c r="B64" s="15"/>
      <c r="C64" s="16">
        <v>0.315</v>
      </c>
      <c r="D64" s="17">
        <v>8</v>
      </c>
      <c r="E64" s="15" t="s">
        <v>159</v>
      </c>
      <c r="F64" s="17">
        <v>1</v>
      </c>
      <c r="G64" s="15" t="s">
        <v>186</v>
      </c>
      <c r="H64" s="18"/>
      <c r="I64" s="19"/>
      <c r="J64" s="22">
        <f t="shared" si="25"/>
        <v>0</v>
      </c>
      <c r="K64" s="21">
        <f t="shared" si="26"/>
        <v>5.39</v>
      </c>
      <c r="L64" s="23">
        <f t="shared" si="27"/>
        <v>6</v>
      </c>
      <c r="M64" s="21">
        <f t="shared" si="28"/>
        <v>13</v>
      </c>
      <c r="N64" s="21">
        <f t="shared" si="29"/>
        <v>8</v>
      </c>
      <c r="O64" s="21" t="s">
        <v>182</v>
      </c>
      <c r="R64" s="5"/>
    </row>
    <row r="65" spans="1:18" ht="15" customHeight="1">
      <c r="A65" s="14" t="s">
        <v>187</v>
      </c>
      <c r="B65" s="15" t="s">
        <v>65</v>
      </c>
      <c r="C65" s="16">
        <v>0.315</v>
      </c>
      <c r="D65" s="17">
        <v>8</v>
      </c>
      <c r="E65" s="15" t="s">
        <v>188</v>
      </c>
      <c r="F65" s="17">
        <v>1.25</v>
      </c>
      <c r="G65" s="15" t="s">
        <v>189</v>
      </c>
      <c r="H65" s="18">
        <f>I65/25.4</f>
        <v>0.2677165354330709</v>
      </c>
      <c r="I65" s="19">
        <v>6.8</v>
      </c>
      <c r="J65" s="22">
        <f t="shared" si="25"/>
        <v>0</v>
      </c>
      <c r="K65" s="21">
        <f t="shared" si="26"/>
        <v>5.39</v>
      </c>
      <c r="L65" s="23">
        <f t="shared" si="27"/>
        <v>6</v>
      </c>
      <c r="M65" s="21">
        <f t="shared" si="28"/>
        <v>13</v>
      </c>
      <c r="N65" s="21">
        <f t="shared" si="29"/>
        <v>8</v>
      </c>
      <c r="O65" s="21" t="s">
        <v>182</v>
      </c>
      <c r="R65" s="5"/>
    </row>
    <row r="66" spans="1:18" ht="15" customHeight="1">
      <c r="A66" s="14" t="s">
        <v>190</v>
      </c>
      <c r="B66" s="15"/>
      <c r="C66" s="16">
        <v>0.3543</v>
      </c>
      <c r="D66" s="17">
        <v>9</v>
      </c>
      <c r="E66" s="15" t="s">
        <v>130</v>
      </c>
      <c r="F66" s="17">
        <v>0.75</v>
      </c>
      <c r="G66" s="15" t="s">
        <v>191</v>
      </c>
      <c r="H66" s="18"/>
      <c r="I66" s="19"/>
      <c r="J66" s="20"/>
      <c r="K66" s="20"/>
      <c r="L66" s="20"/>
      <c r="M66" s="21"/>
      <c r="N66" s="21"/>
      <c r="O66" s="21"/>
      <c r="R66" s="5"/>
    </row>
    <row r="67" spans="1:18" ht="15" customHeight="1">
      <c r="A67" s="14" t="s">
        <v>192</v>
      </c>
      <c r="B67" s="15"/>
      <c r="C67" s="16">
        <v>0.3543</v>
      </c>
      <c r="D67" s="17">
        <v>9</v>
      </c>
      <c r="E67" s="15" t="s">
        <v>159</v>
      </c>
      <c r="F67" s="17">
        <v>1</v>
      </c>
      <c r="G67" s="15" t="s">
        <v>193</v>
      </c>
      <c r="H67" s="18"/>
      <c r="I67" s="19"/>
      <c r="J67" s="20"/>
      <c r="K67" s="20"/>
      <c r="L67" s="20"/>
      <c r="M67" s="21"/>
      <c r="N67" s="21"/>
      <c r="O67" s="21"/>
      <c r="R67" s="5"/>
    </row>
    <row r="68" spans="1:18" ht="15" customHeight="1">
      <c r="A68" s="14" t="s">
        <v>194</v>
      </c>
      <c r="B68" s="15"/>
      <c r="C68" s="16">
        <v>0.3543</v>
      </c>
      <c r="D68" s="17">
        <v>9</v>
      </c>
      <c r="E68" s="15" t="s">
        <v>188</v>
      </c>
      <c r="F68" s="17">
        <v>1.25</v>
      </c>
      <c r="G68" s="15" t="s">
        <v>195</v>
      </c>
      <c r="H68" s="18"/>
      <c r="I68" s="19"/>
      <c r="J68" s="20"/>
      <c r="K68" s="20"/>
      <c r="L68" s="20"/>
      <c r="M68" s="21"/>
      <c r="N68" s="21"/>
      <c r="O68" s="21"/>
      <c r="R68" s="5"/>
    </row>
    <row r="69" spans="1:18" ht="15" customHeight="1">
      <c r="A69" s="14" t="s">
        <v>196</v>
      </c>
      <c r="B69" s="15"/>
      <c r="C69" s="16">
        <v>0.375</v>
      </c>
      <c r="D69" s="17">
        <v>9.525</v>
      </c>
      <c r="E69" s="15">
        <v>24</v>
      </c>
      <c r="F69" s="17">
        <v>1.058</v>
      </c>
      <c r="G69" s="15" t="s">
        <v>197</v>
      </c>
      <c r="H69" s="18">
        <f>0.322</f>
        <v>0.322</v>
      </c>
      <c r="I69" s="19">
        <f aca="true" t="shared" si="30" ref="I69:I70">H69*25.4</f>
        <v>8.178799999999999</v>
      </c>
      <c r="J69" s="20" t="s">
        <v>198</v>
      </c>
      <c r="K69" s="20" t="s">
        <v>199</v>
      </c>
      <c r="L69" s="33" t="s">
        <v>200</v>
      </c>
      <c r="M69" s="22">
        <v>0.562</v>
      </c>
      <c r="N69" s="22">
        <v>0.375</v>
      </c>
      <c r="O69" s="22" t="s">
        <v>201</v>
      </c>
      <c r="R69" s="5"/>
    </row>
    <row r="70" spans="1:18" ht="15" customHeight="1">
      <c r="A70" s="14" t="s">
        <v>202</v>
      </c>
      <c r="B70" s="15" t="s">
        <v>65</v>
      </c>
      <c r="C70" s="16">
        <v>0.375</v>
      </c>
      <c r="D70" s="17">
        <v>9.525</v>
      </c>
      <c r="E70" s="15">
        <v>16</v>
      </c>
      <c r="F70" s="17">
        <v>1.588</v>
      </c>
      <c r="G70" s="15" t="s">
        <v>203</v>
      </c>
      <c r="H70" s="18">
        <f>5/16</f>
        <v>0.3125</v>
      </c>
      <c r="I70" s="19">
        <f t="shared" si="30"/>
        <v>7.9375</v>
      </c>
      <c r="J70" s="22">
        <f>J69</f>
        <v>0</v>
      </c>
      <c r="K70" s="22">
        <f>K69</f>
        <v>0</v>
      </c>
      <c r="L70" s="22">
        <f>L69</f>
        <v>0</v>
      </c>
      <c r="M70" s="22">
        <f>M69</f>
        <v>0.562</v>
      </c>
      <c r="N70" s="22">
        <f>N69</f>
        <v>0.375</v>
      </c>
      <c r="O70" s="22" t="s">
        <v>201</v>
      </c>
      <c r="R70" s="5"/>
    </row>
    <row r="71" spans="1:18" ht="15" customHeight="1">
      <c r="A71" s="14" t="s">
        <v>204</v>
      </c>
      <c r="B71" s="15"/>
      <c r="C71" s="16">
        <v>0.3937</v>
      </c>
      <c r="D71" s="17">
        <v>10</v>
      </c>
      <c r="E71" s="15" t="s">
        <v>130</v>
      </c>
      <c r="F71" s="17">
        <v>0.75</v>
      </c>
      <c r="G71" s="15" t="s">
        <v>205</v>
      </c>
      <c r="H71" s="18"/>
      <c r="I71" s="19"/>
      <c r="J71" s="20" t="s">
        <v>206</v>
      </c>
      <c r="K71" s="2">
        <f>(6.85+6.17)/2</f>
        <v>6.51</v>
      </c>
      <c r="L71" s="23">
        <v>8</v>
      </c>
      <c r="M71" s="21">
        <v>16</v>
      </c>
      <c r="N71" s="21">
        <v>10</v>
      </c>
      <c r="O71" s="21" t="s">
        <v>207</v>
      </c>
      <c r="R71" s="5"/>
    </row>
    <row r="72" spans="1:18" ht="15" customHeight="1">
      <c r="A72" s="14" t="s">
        <v>208</v>
      </c>
      <c r="B72" s="15" t="s">
        <v>65</v>
      </c>
      <c r="C72" s="16">
        <v>0.3937</v>
      </c>
      <c r="D72" s="17">
        <v>10</v>
      </c>
      <c r="E72" s="15" t="s">
        <v>209</v>
      </c>
      <c r="F72" s="17">
        <v>1.5</v>
      </c>
      <c r="G72" s="15" t="s">
        <v>210</v>
      </c>
      <c r="H72" s="18">
        <f>I72/25.4</f>
        <v>0.3346456692913386</v>
      </c>
      <c r="I72" s="19">
        <v>8.5</v>
      </c>
      <c r="J72" s="21">
        <f aca="true" t="shared" si="31" ref="J72:J74">J71</f>
        <v>0</v>
      </c>
      <c r="K72" s="21">
        <f aca="true" t="shared" si="32" ref="K72:K74">K71</f>
        <v>6.51</v>
      </c>
      <c r="L72" s="23">
        <f aca="true" t="shared" si="33" ref="L72:L74">L71</f>
        <v>8</v>
      </c>
      <c r="M72" s="21">
        <f aca="true" t="shared" si="34" ref="M72:M74">M71</f>
        <v>16</v>
      </c>
      <c r="N72" s="21">
        <f aca="true" t="shared" si="35" ref="N72:N74">N71</f>
        <v>10</v>
      </c>
      <c r="O72" s="21" t="s">
        <v>207</v>
      </c>
      <c r="R72" s="5"/>
    </row>
    <row r="73" spans="1:18" ht="15" customHeight="1">
      <c r="A73" s="14" t="s">
        <v>211</v>
      </c>
      <c r="B73" s="15"/>
      <c r="C73" s="16">
        <v>0.3937</v>
      </c>
      <c r="D73" s="17">
        <v>10</v>
      </c>
      <c r="E73" s="15" t="s">
        <v>188</v>
      </c>
      <c r="F73" s="17">
        <v>1.25</v>
      </c>
      <c r="G73" s="15" t="s">
        <v>212</v>
      </c>
      <c r="H73" s="18"/>
      <c r="I73" s="19"/>
      <c r="J73" s="21">
        <f t="shared" si="31"/>
        <v>0</v>
      </c>
      <c r="K73" s="21">
        <f t="shared" si="32"/>
        <v>6.51</v>
      </c>
      <c r="L73" s="23">
        <f t="shared" si="33"/>
        <v>8</v>
      </c>
      <c r="M73" s="21">
        <f t="shared" si="34"/>
        <v>16</v>
      </c>
      <c r="N73" s="21">
        <f t="shared" si="35"/>
        <v>10</v>
      </c>
      <c r="O73" s="21" t="s">
        <v>207</v>
      </c>
      <c r="R73" s="5"/>
    </row>
    <row r="74" spans="1:18" ht="15" customHeight="1">
      <c r="A74" s="14" t="s">
        <v>213</v>
      </c>
      <c r="B74" s="15"/>
      <c r="C74" s="16">
        <v>0.3937</v>
      </c>
      <c r="D74" s="17">
        <v>10</v>
      </c>
      <c r="E74" s="15" t="s">
        <v>159</v>
      </c>
      <c r="F74" s="17">
        <v>1</v>
      </c>
      <c r="G74" s="15" t="s">
        <v>214</v>
      </c>
      <c r="H74" s="18"/>
      <c r="I74" s="19"/>
      <c r="J74" s="21">
        <f t="shared" si="31"/>
        <v>0</v>
      </c>
      <c r="K74" s="21">
        <f t="shared" si="32"/>
        <v>6.51</v>
      </c>
      <c r="L74" s="23">
        <f t="shared" si="33"/>
        <v>8</v>
      </c>
      <c r="M74" s="21">
        <f t="shared" si="34"/>
        <v>16</v>
      </c>
      <c r="N74" s="21">
        <f t="shared" si="35"/>
        <v>10</v>
      </c>
      <c r="O74" s="21" t="s">
        <v>207</v>
      </c>
      <c r="R74" s="5"/>
    </row>
    <row r="75" spans="1:18" ht="15" customHeight="1">
      <c r="A75" s="14" t="s">
        <v>215</v>
      </c>
      <c r="B75" s="15"/>
      <c r="C75" s="16">
        <v>0.43310000000000004</v>
      </c>
      <c r="D75" s="17">
        <v>11</v>
      </c>
      <c r="E75" s="15" t="s">
        <v>130</v>
      </c>
      <c r="F75" s="17">
        <v>0.75</v>
      </c>
      <c r="G75" s="15" t="s">
        <v>216</v>
      </c>
      <c r="H75" s="18"/>
      <c r="I75" s="19"/>
      <c r="J75" s="20"/>
      <c r="K75" s="20"/>
      <c r="L75" s="20"/>
      <c r="M75" s="21"/>
      <c r="N75" s="21"/>
      <c r="O75" s="21"/>
      <c r="R75" s="5"/>
    </row>
    <row r="76" spans="1:18" ht="15" customHeight="1">
      <c r="A76" s="14" t="s">
        <v>217</v>
      </c>
      <c r="B76" s="15"/>
      <c r="C76" s="16">
        <v>0.43310000000000004</v>
      </c>
      <c r="D76" s="17">
        <v>11</v>
      </c>
      <c r="E76" s="15" t="s">
        <v>159</v>
      </c>
      <c r="F76" s="17">
        <v>1</v>
      </c>
      <c r="G76" s="15" t="s">
        <v>218</v>
      </c>
      <c r="H76" s="18"/>
      <c r="I76" s="19"/>
      <c r="J76" s="20"/>
      <c r="K76" s="20"/>
      <c r="L76" s="20"/>
      <c r="M76" s="21"/>
      <c r="N76" s="21"/>
      <c r="O76" s="21"/>
      <c r="R76" s="5"/>
    </row>
    <row r="77" spans="1:18" ht="15" customHeight="1">
      <c r="A77" s="14" t="s">
        <v>219</v>
      </c>
      <c r="B77" s="15"/>
      <c r="C77" s="16">
        <v>0.43310000000000004</v>
      </c>
      <c r="D77" s="17">
        <v>11</v>
      </c>
      <c r="E77" s="15" t="s">
        <v>209</v>
      </c>
      <c r="F77" s="17">
        <v>1.5</v>
      </c>
      <c r="G77" s="15" t="s">
        <v>220</v>
      </c>
      <c r="H77" s="18"/>
      <c r="I77" s="19"/>
      <c r="J77" s="20"/>
      <c r="K77" s="20"/>
      <c r="L77" s="20"/>
      <c r="M77" s="21"/>
      <c r="N77" s="21"/>
      <c r="O77" s="21"/>
      <c r="R77" s="5"/>
    </row>
    <row r="78" spans="1:18" ht="15" customHeight="1">
      <c r="A78" s="14" t="s">
        <v>221</v>
      </c>
      <c r="B78" s="15" t="s">
        <v>65</v>
      </c>
      <c r="C78" s="16">
        <v>0.4375</v>
      </c>
      <c r="D78" s="17">
        <v>11.1125</v>
      </c>
      <c r="E78" s="15">
        <v>14</v>
      </c>
      <c r="F78" s="17">
        <v>1.814</v>
      </c>
      <c r="G78" s="15" t="s">
        <v>222</v>
      </c>
      <c r="H78" s="18">
        <v>0.368</v>
      </c>
      <c r="I78" s="19">
        <f aca="true" t="shared" si="36" ref="I78:I79">H78*25.4</f>
        <v>9.347199999999999</v>
      </c>
      <c r="J78" s="20" t="s">
        <v>223</v>
      </c>
      <c r="K78" s="20" t="s">
        <v>224</v>
      </c>
      <c r="L78" s="20" t="s">
        <v>225</v>
      </c>
      <c r="M78" s="22">
        <v>0.656</v>
      </c>
      <c r="N78" s="22">
        <v>0.438</v>
      </c>
      <c r="O78" s="22" t="s">
        <v>226</v>
      </c>
      <c r="R78" s="5"/>
    </row>
    <row r="79" spans="1:18" ht="15" customHeight="1">
      <c r="A79" s="14" t="s">
        <v>227</v>
      </c>
      <c r="B79" s="15"/>
      <c r="C79" s="16">
        <v>0.4375</v>
      </c>
      <c r="D79" s="17">
        <v>11.1125</v>
      </c>
      <c r="E79" s="15">
        <v>20</v>
      </c>
      <c r="F79" s="17">
        <v>1.27</v>
      </c>
      <c r="G79" s="15" t="s">
        <v>228</v>
      </c>
      <c r="H79" s="18">
        <f>25/64</f>
        <v>0.390625</v>
      </c>
      <c r="I79" s="19">
        <f t="shared" si="36"/>
        <v>9.921875</v>
      </c>
      <c r="J79" s="22">
        <f>J78</f>
        <v>0</v>
      </c>
      <c r="K79" s="22">
        <f>K78</f>
        <v>0</v>
      </c>
      <c r="L79" s="22">
        <f>L78</f>
        <v>0</v>
      </c>
      <c r="M79" s="22">
        <f>M78</f>
        <v>0.656</v>
      </c>
      <c r="N79" s="22">
        <f>N78</f>
        <v>0.438</v>
      </c>
      <c r="O79" s="22" t="s">
        <v>226</v>
      </c>
      <c r="R79" s="5"/>
    </row>
    <row r="80" spans="1:18" s="41" customFormat="1" ht="15" customHeight="1">
      <c r="A80" s="34" t="s">
        <v>229</v>
      </c>
      <c r="B80" s="35"/>
      <c r="C80" s="36">
        <v>0.47240000000000004</v>
      </c>
      <c r="D80" s="37">
        <v>12</v>
      </c>
      <c r="E80" s="35" t="s">
        <v>209</v>
      </c>
      <c r="F80" s="37">
        <v>1.5</v>
      </c>
      <c r="G80" s="35" t="s">
        <v>230</v>
      </c>
      <c r="H80" s="38"/>
      <c r="I80" s="39"/>
      <c r="J80" s="33" t="s">
        <v>231</v>
      </c>
      <c r="K80" s="7">
        <f>(7.95+7.24)/2</f>
        <v>7.595000000000001</v>
      </c>
      <c r="L80" s="23">
        <v>10</v>
      </c>
      <c r="M80" s="21">
        <v>18</v>
      </c>
      <c r="N80" s="21">
        <v>12</v>
      </c>
      <c r="O80" s="21" t="s">
        <v>232</v>
      </c>
      <c r="P80" s="40"/>
      <c r="R80" s="42"/>
    </row>
    <row r="81" spans="1:18" s="41" customFormat="1" ht="15" customHeight="1">
      <c r="A81" s="34" t="s">
        <v>233</v>
      </c>
      <c r="B81" s="35" t="s">
        <v>65</v>
      </c>
      <c r="C81" s="36">
        <v>0.47240000000000004</v>
      </c>
      <c r="D81" s="37">
        <v>12</v>
      </c>
      <c r="E81" s="35" t="s">
        <v>234</v>
      </c>
      <c r="F81" s="37">
        <v>1.75</v>
      </c>
      <c r="G81" s="35" t="s">
        <v>216</v>
      </c>
      <c r="H81" s="18">
        <f>I81/25.4</f>
        <v>0.4015748031496063</v>
      </c>
      <c r="I81" s="39">
        <v>10.2</v>
      </c>
      <c r="J81" s="21">
        <f aca="true" t="shared" si="37" ref="J81:J84">J80</f>
        <v>0</v>
      </c>
      <c r="K81" s="21">
        <f aca="true" t="shared" si="38" ref="K81:K84">K80</f>
        <v>7.595000000000001</v>
      </c>
      <c r="L81" s="23">
        <f aca="true" t="shared" si="39" ref="L81:L84">L80</f>
        <v>10</v>
      </c>
      <c r="M81" s="21">
        <f aca="true" t="shared" si="40" ref="M81:M84">M80</f>
        <v>18</v>
      </c>
      <c r="N81" s="21">
        <f aca="true" t="shared" si="41" ref="N81:N84">N80</f>
        <v>12</v>
      </c>
      <c r="O81" s="21" t="s">
        <v>232</v>
      </c>
      <c r="P81" s="40"/>
      <c r="R81" s="42"/>
    </row>
    <row r="82" spans="1:18" s="41" customFormat="1" ht="15" customHeight="1">
      <c r="A82" s="34" t="s">
        <v>235</v>
      </c>
      <c r="B82" s="35"/>
      <c r="C82" s="36">
        <v>0.47240000000000004</v>
      </c>
      <c r="D82" s="37">
        <v>12</v>
      </c>
      <c r="E82" s="35" t="s">
        <v>130</v>
      </c>
      <c r="F82" s="37">
        <v>0.75</v>
      </c>
      <c r="G82" s="35" t="s">
        <v>236</v>
      </c>
      <c r="H82" s="38"/>
      <c r="I82" s="39"/>
      <c r="J82" s="21">
        <f t="shared" si="37"/>
        <v>0</v>
      </c>
      <c r="K82" s="21">
        <f t="shared" si="38"/>
        <v>7.595000000000001</v>
      </c>
      <c r="L82" s="23">
        <f t="shared" si="39"/>
        <v>10</v>
      </c>
      <c r="M82" s="21">
        <f t="shared" si="40"/>
        <v>18</v>
      </c>
      <c r="N82" s="21">
        <f t="shared" si="41"/>
        <v>12</v>
      </c>
      <c r="O82" s="21" t="s">
        <v>232</v>
      </c>
      <c r="P82" s="40"/>
      <c r="R82" s="43"/>
    </row>
    <row r="83" spans="1:18" s="41" customFormat="1" ht="15" customHeight="1">
      <c r="A83" s="34" t="s">
        <v>237</v>
      </c>
      <c r="B83" s="35"/>
      <c r="C83" s="36">
        <v>0.47240000000000004</v>
      </c>
      <c r="D83" s="37">
        <v>12</v>
      </c>
      <c r="E83" s="35" t="s">
        <v>159</v>
      </c>
      <c r="F83" s="37">
        <v>1</v>
      </c>
      <c r="G83" s="35" t="s">
        <v>238</v>
      </c>
      <c r="H83" s="38"/>
      <c r="I83" s="39"/>
      <c r="J83" s="21">
        <f t="shared" si="37"/>
        <v>0</v>
      </c>
      <c r="K83" s="21">
        <f t="shared" si="38"/>
        <v>7.595000000000001</v>
      </c>
      <c r="L83" s="23">
        <f t="shared" si="39"/>
        <v>10</v>
      </c>
      <c r="M83" s="21">
        <f t="shared" si="40"/>
        <v>18</v>
      </c>
      <c r="N83" s="21">
        <f t="shared" si="41"/>
        <v>12</v>
      </c>
      <c r="O83" s="21" t="s">
        <v>232</v>
      </c>
      <c r="P83" s="40"/>
      <c r="R83" s="43"/>
    </row>
    <row r="84" spans="1:16" s="41" customFormat="1" ht="15" customHeight="1">
      <c r="A84" s="34" t="s">
        <v>239</v>
      </c>
      <c r="B84" s="35"/>
      <c r="C84" s="36">
        <v>0.47240000000000004</v>
      </c>
      <c r="D84" s="37">
        <v>12</v>
      </c>
      <c r="E84" s="35" t="s">
        <v>188</v>
      </c>
      <c r="F84" s="37">
        <v>1.25</v>
      </c>
      <c r="G84" s="35" t="s">
        <v>240</v>
      </c>
      <c r="H84" s="44"/>
      <c r="I84" s="39"/>
      <c r="J84" s="21">
        <f t="shared" si="37"/>
        <v>0</v>
      </c>
      <c r="K84" s="21">
        <f t="shared" si="38"/>
        <v>7.595000000000001</v>
      </c>
      <c r="L84" s="23">
        <f t="shared" si="39"/>
        <v>10</v>
      </c>
      <c r="M84" s="21">
        <f t="shared" si="40"/>
        <v>18</v>
      </c>
      <c r="N84" s="21">
        <f t="shared" si="41"/>
        <v>12</v>
      </c>
      <c r="O84" s="21" t="s">
        <v>232</v>
      </c>
      <c r="P84" s="40"/>
    </row>
    <row r="85" spans="1:16" s="41" customFormat="1" ht="15" customHeight="1">
      <c r="A85" s="34" t="s">
        <v>241</v>
      </c>
      <c r="B85" s="35"/>
      <c r="C85" s="36">
        <v>0.5</v>
      </c>
      <c r="D85" s="37">
        <v>12.7</v>
      </c>
      <c r="E85" s="35">
        <v>20</v>
      </c>
      <c r="F85" s="37">
        <v>1.27</v>
      </c>
      <c r="G85" s="35" t="s">
        <v>242</v>
      </c>
      <c r="H85" s="38">
        <f>29/64</f>
        <v>0.453125</v>
      </c>
      <c r="I85" s="19">
        <f aca="true" t="shared" si="42" ref="I85:I86">H85*25.4</f>
        <v>11.509374999999999</v>
      </c>
      <c r="J85" s="20" t="s">
        <v>243</v>
      </c>
      <c r="K85" s="20" t="s">
        <v>200</v>
      </c>
      <c r="L85" s="20" t="s">
        <v>225</v>
      </c>
      <c r="M85" s="22">
        <v>0.75</v>
      </c>
      <c r="N85" s="22">
        <v>0.5</v>
      </c>
      <c r="O85" s="22" t="s">
        <v>244</v>
      </c>
      <c r="P85" s="40"/>
    </row>
    <row r="86" spans="1:16" s="41" customFormat="1" ht="15" customHeight="1">
      <c r="A86" s="34" t="s">
        <v>245</v>
      </c>
      <c r="B86" s="35" t="s">
        <v>65</v>
      </c>
      <c r="C86" s="36">
        <v>0.5</v>
      </c>
      <c r="D86" s="37">
        <v>12.7</v>
      </c>
      <c r="E86" s="35">
        <v>13</v>
      </c>
      <c r="F86" s="37">
        <v>1.9540000000000002</v>
      </c>
      <c r="G86" s="35" t="s">
        <v>246</v>
      </c>
      <c r="H86" s="38">
        <f>27/64</f>
        <v>0.421875</v>
      </c>
      <c r="I86" s="19">
        <f t="shared" si="42"/>
        <v>10.715625</v>
      </c>
      <c r="J86" s="22">
        <f>J85</f>
        <v>0</v>
      </c>
      <c r="K86" s="22">
        <f>K85</f>
        <v>0</v>
      </c>
      <c r="L86" s="22">
        <f>L85</f>
        <v>0</v>
      </c>
      <c r="M86" s="22">
        <f>M85</f>
        <v>0.75</v>
      </c>
      <c r="N86" s="22">
        <f>N85</f>
        <v>0.5</v>
      </c>
      <c r="O86" s="22" t="s">
        <v>244</v>
      </c>
      <c r="P86" s="40"/>
    </row>
    <row r="87" spans="1:18" ht="15" customHeight="1">
      <c r="A87" s="14" t="s">
        <v>247</v>
      </c>
      <c r="B87" s="15"/>
      <c r="C87" s="16">
        <v>0.5512</v>
      </c>
      <c r="D87" s="17">
        <v>14</v>
      </c>
      <c r="E87" s="15" t="s">
        <v>209</v>
      </c>
      <c r="F87" s="17">
        <v>1.5</v>
      </c>
      <c r="G87" s="15" t="s">
        <v>248</v>
      </c>
      <c r="H87" s="18"/>
      <c r="I87" s="19"/>
      <c r="J87" s="20" t="s">
        <v>249</v>
      </c>
      <c r="K87" s="7">
        <f>(9.25+8.51)/2</f>
        <v>8.879999999999999</v>
      </c>
      <c r="L87" s="23">
        <v>12</v>
      </c>
      <c r="M87" s="21">
        <v>21</v>
      </c>
      <c r="N87" s="21">
        <v>14</v>
      </c>
      <c r="O87" s="21" t="s">
        <v>250</v>
      </c>
      <c r="R87" s="5"/>
    </row>
    <row r="88" spans="1:18" ht="15" customHeight="1">
      <c r="A88" s="14" t="s">
        <v>251</v>
      </c>
      <c r="B88" s="15"/>
      <c r="C88" s="16">
        <v>0.5512</v>
      </c>
      <c r="D88" s="17">
        <v>14</v>
      </c>
      <c r="E88" s="15" t="s">
        <v>188</v>
      </c>
      <c r="F88" s="17">
        <v>1.25</v>
      </c>
      <c r="G88" s="15" t="s">
        <v>252</v>
      </c>
      <c r="H88" s="18"/>
      <c r="I88" s="19"/>
      <c r="J88" s="21">
        <f aca="true" t="shared" si="43" ref="J88:J90">J87</f>
        <v>0</v>
      </c>
      <c r="K88" s="21">
        <f aca="true" t="shared" si="44" ref="K88:K90">K87</f>
        <v>8.879999999999999</v>
      </c>
      <c r="L88" s="23">
        <f aca="true" t="shared" si="45" ref="L88:L90">L87</f>
        <v>12</v>
      </c>
      <c r="M88" s="21">
        <f aca="true" t="shared" si="46" ref="M88:M90">M87</f>
        <v>21</v>
      </c>
      <c r="N88" s="21">
        <f aca="true" t="shared" si="47" ref="N88:N90">N87</f>
        <v>14</v>
      </c>
      <c r="O88" s="21" t="s">
        <v>250</v>
      </c>
      <c r="R88" s="5"/>
    </row>
    <row r="89" spans="1:18" ht="15" customHeight="1">
      <c r="A89" s="14" t="s">
        <v>253</v>
      </c>
      <c r="B89" s="15"/>
      <c r="C89" s="16">
        <v>0.5512</v>
      </c>
      <c r="D89" s="17">
        <v>14</v>
      </c>
      <c r="E89" s="15" t="s">
        <v>159</v>
      </c>
      <c r="F89" s="17">
        <v>1</v>
      </c>
      <c r="G89" s="15" t="s">
        <v>254</v>
      </c>
      <c r="H89" s="18"/>
      <c r="I89" s="19"/>
      <c r="J89" s="21">
        <f t="shared" si="43"/>
        <v>0</v>
      </c>
      <c r="K89" s="21">
        <f t="shared" si="44"/>
        <v>8.879999999999999</v>
      </c>
      <c r="L89" s="23">
        <f t="shared" si="45"/>
        <v>12</v>
      </c>
      <c r="M89" s="21">
        <f t="shared" si="46"/>
        <v>21</v>
      </c>
      <c r="N89" s="21">
        <f t="shared" si="47"/>
        <v>14</v>
      </c>
      <c r="O89" s="21" t="s">
        <v>250</v>
      </c>
      <c r="R89" s="5"/>
    </row>
    <row r="90" spans="1:18" ht="15" customHeight="1">
      <c r="A90" s="14" t="s">
        <v>255</v>
      </c>
      <c r="B90" s="15" t="s">
        <v>65</v>
      </c>
      <c r="C90" s="16">
        <v>0.5512</v>
      </c>
      <c r="D90" s="17">
        <v>14</v>
      </c>
      <c r="E90" s="15" t="s">
        <v>256</v>
      </c>
      <c r="F90" s="17">
        <v>2</v>
      </c>
      <c r="G90" s="15" t="s">
        <v>257</v>
      </c>
      <c r="H90" s="18">
        <f>I90/25.4</f>
        <v>0.4724409448818898</v>
      </c>
      <c r="I90" s="19">
        <v>12</v>
      </c>
      <c r="J90" s="21">
        <f t="shared" si="43"/>
        <v>0</v>
      </c>
      <c r="K90" s="21">
        <f t="shared" si="44"/>
        <v>8.879999999999999</v>
      </c>
      <c r="L90" s="23">
        <f t="shared" si="45"/>
        <v>12</v>
      </c>
      <c r="M90" s="21">
        <f t="shared" si="46"/>
        <v>21</v>
      </c>
      <c r="N90" s="21">
        <f t="shared" si="47"/>
        <v>14</v>
      </c>
      <c r="O90" s="21" t="s">
        <v>250</v>
      </c>
      <c r="R90" s="5"/>
    </row>
    <row r="91" spans="1:18" ht="15" customHeight="1">
      <c r="A91" s="14" t="s">
        <v>258</v>
      </c>
      <c r="B91" s="15"/>
      <c r="C91" s="16">
        <v>0.5625</v>
      </c>
      <c r="D91" s="17">
        <v>14.2875</v>
      </c>
      <c r="E91" s="15">
        <v>18</v>
      </c>
      <c r="F91" s="17">
        <v>1.411</v>
      </c>
      <c r="G91" s="15" t="s">
        <v>259</v>
      </c>
      <c r="H91" s="18">
        <f>33/64</f>
        <v>0.515625</v>
      </c>
      <c r="I91" s="19">
        <f aca="true" t="shared" si="48" ref="I91:I92">H91*25.4</f>
        <v>13.096874999999999</v>
      </c>
      <c r="J91" s="20" t="s">
        <v>260</v>
      </c>
      <c r="K91" s="20" t="s">
        <v>261</v>
      </c>
      <c r="L91" s="20"/>
      <c r="M91" s="21"/>
      <c r="N91" s="21"/>
      <c r="O91" s="21"/>
      <c r="P91" s="14"/>
      <c r="Q91" s="45"/>
      <c r="R91" s="45"/>
    </row>
    <row r="92" spans="1:18" ht="15" customHeight="1">
      <c r="A92" s="14" t="s">
        <v>262</v>
      </c>
      <c r="B92" s="15"/>
      <c r="C92" s="16">
        <v>0.5625</v>
      </c>
      <c r="D92" s="17">
        <v>14.2875</v>
      </c>
      <c r="E92" s="15">
        <v>12</v>
      </c>
      <c r="F92" s="17">
        <v>2.117</v>
      </c>
      <c r="G92" s="15" t="s">
        <v>263</v>
      </c>
      <c r="H92" s="18">
        <f>31/64</f>
        <v>0.484375</v>
      </c>
      <c r="I92" s="19">
        <f t="shared" si="48"/>
        <v>12.303125</v>
      </c>
      <c r="J92" s="22">
        <f>J91</f>
        <v>0</v>
      </c>
      <c r="K92" s="22">
        <f>K91</f>
        <v>0</v>
      </c>
      <c r="L92" s="20"/>
      <c r="M92" s="21"/>
      <c r="N92" s="21"/>
      <c r="O92" s="21"/>
      <c r="P92" s="14"/>
      <c r="Q92" s="45"/>
      <c r="R92" s="45"/>
    </row>
    <row r="93" spans="1:18" ht="15" customHeight="1">
      <c r="A93" s="14" t="s">
        <v>264</v>
      </c>
      <c r="B93" s="15"/>
      <c r="C93" s="16">
        <v>0.5906</v>
      </c>
      <c r="D93" s="17">
        <v>15</v>
      </c>
      <c r="E93" s="15" t="s">
        <v>159</v>
      </c>
      <c r="F93" s="17">
        <v>1</v>
      </c>
      <c r="G93" s="15" t="s">
        <v>265</v>
      </c>
      <c r="H93" s="18"/>
      <c r="I93" s="19"/>
      <c r="J93" s="20"/>
      <c r="K93" s="20"/>
      <c r="L93" s="20"/>
      <c r="M93" s="21"/>
      <c r="N93" s="21"/>
      <c r="O93" s="21"/>
      <c r="P93" s="14"/>
      <c r="Q93" s="45"/>
      <c r="R93" s="45"/>
    </row>
    <row r="94" spans="1:18" ht="15" customHeight="1">
      <c r="A94" s="14" t="s">
        <v>266</v>
      </c>
      <c r="B94" s="15"/>
      <c r="C94" s="16">
        <v>0.5906</v>
      </c>
      <c r="D94" s="17">
        <v>15</v>
      </c>
      <c r="E94" s="15" t="s">
        <v>209</v>
      </c>
      <c r="F94" s="17">
        <v>1.5</v>
      </c>
      <c r="G94" s="15" t="s">
        <v>267</v>
      </c>
      <c r="H94" s="18"/>
      <c r="I94" s="19"/>
      <c r="J94" s="20"/>
      <c r="K94" s="20"/>
      <c r="L94" s="20"/>
      <c r="M94" s="21"/>
      <c r="N94" s="21"/>
      <c r="O94" s="21"/>
      <c r="P94" s="14"/>
      <c r="Q94" s="45"/>
      <c r="R94" s="45"/>
    </row>
    <row r="95" spans="1:18" ht="15" customHeight="1">
      <c r="A95" s="14" t="s">
        <v>268</v>
      </c>
      <c r="B95" s="15"/>
      <c r="C95" s="16">
        <v>0.625</v>
      </c>
      <c r="D95" s="17">
        <v>15.875</v>
      </c>
      <c r="E95" s="15">
        <v>18</v>
      </c>
      <c r="F95" s="17">
        <v>1.411</v>
      </c>
      <c r="G95" s="15" t="s">
        <v>269</v>
      </c>
      <c r="H95" s="18">
        <f>37/64</f>
        <v>0.578125</v>
      </c>
      <c r="I95" s="19">
        <f aca="true" t="shared" si="49" ref="I95:I96">H95*25.4</f>
        <v>14.684375</v>
      </c>
      <c r="J95" s="20" t="s">
        <v>270</v>
      </c>
      <c r="K95" s="20" t="s">
        <v>271</v>
      </c>
      <c r="L95" s="20" t="s">
        <v>272</v>
      </c>
      <c r="M95" s="22">
        <v>0.9380000000000001</v>
      </c>
      <c r="N95" s="22">
        <v>0.635</v>
      </c>
      <c r="O95" s="22" t="s">
        <v>273</v>
      </c>
      <c r="P95" s="14"/>
      <c r="Q95" s="45"/>
      <c r="R95" s="45"/>
    </row>
    <row r="96" spans="1:18" ht="15" customHeight="1">
      <c r="A96" s="14" t="s">
        <v>274</v>
      </c>
      <c r="B96" s="15"/>
      <c r="C96" s="16">
        <v>0.625</v>
      </c>
      <c r="D96" s="17">
        <v>15.875</v>
      </c>
      <c r="E96" s="15">
        <v>11</v>
      </c>
      <c r="F96" s="17">
        <v>2.309</v>
      </c>
      <c r="G96" s="15" t="s">
        <v>275</v>
      </c>
      <c r="H96" s="18">
        <f>17/32</f>
        <v>0.53125</v>
      </c>
      <c r="I96" s="19">
        <f t="shared" si="49"/>
        <v>13.493749999999999</v>
      </c>
      <c r="J96" s="22">
        <f>J95</f>
        <v>0</v>
      </c>
      <c r="K96" s="22">
        <f>K95</f>
        <v>0</v>
      </c>
      <c r="L96" s="22">
        <f>L95</f>
        <v>0</v>
      </c>
      <c r="M96" s="22">
        <f>M95</f>
        <v>0.9380000000000001</v>
      </c>
      <c r="N96" s="22">
        <f>N95</f>
        <v>0.635</v>
      </c>
      <c r="O96" s="22" t="s">
        <v>273</v>
      </c>
      <c r="P96" s="14"/>
      <c r="Q96" s="45"/>
      <c r="R96" s="45"/>
    </row>
    <row r="97" spans="1:18" ht="15" customHeight="1">
      <c r="A97" s="14" t="s">
        <v>276</v>
      </c>
      <c r="B97" s="15" t="s">
        <v>65</v>
      </c>
      <c r="C97" s="16">
        <v>0.6299</v>
      </c>
      <c r="D97" s="17">
        <v>16</v>
      </c>
      <c r="E97" s="15" t="s">
        <v>256</v>
      </c>
      <c r="F97" s="17">
        <v>2</v>
      </c>
      <c r="G97" s="15" t="s">
        <v>265</v>
      </c>
      <c r="H97" s="18">
        <f>I97/25.4</f>
        <v>0.5511811023622047</v>
      </c>
      <c r="I97" s="19">
        <v>14</v>
      </c>
      <c r="J97" s="20" t="s">
        <v>277</v>
      </c>
      <c r="K97" s="7">
        <f>(10.75+9.68)/2</f>
        <v>10.215</v>
      </c>
      <c r="L97" s="23">
        <v>14</v>
      </c>
      <c r="M97" s="21">
        <v>24</v>
      </c>
      <c r="N97" s="21">
        <v>16</v>
      </c>
      <c r="O97" s="21" t="s">
        <v>278</v>
      </c>
      <c r="P97" s="14"/>
      <c r="Q97" s="45"/>
      <c r="R97" s="45"/>
    </row>
    <row r="98" spans="1:18" ht="15" customHeight="1">
      <c r="A98" s="14" t="s">
        <v>279</v>
      </c>
      <c r="B98" s="15"/>
      <c r="C98" s="16">
        <v>0.6299</v>
      </c>
      <c r="D98" s="17">
        <v>16</v>
      </c>
      <c r="E98" s="15" t="s">
        <v>209</v>
      </c>
      <c r="F98" s="17">
        <v>1.5</v>
      </c>
      <c r="G98" s="15" t="s">
        <v>280</v>
      </c>
      <c r="H98" s="18"/>
      <c r="I98" s="19"/>
      <c r="J98" s="21">
        <f aca="true" t="shared" si="50" ref="J98:J99">J97</f>
        <v>0</v>
      </c>
      <c r="K98" s="21">
        <f aca="true" t="shared" si="51" ref="K98:K99">K97</f>
        <v>10.215</v>
      </c>
      <c r="L98" s="23">
        <f aca="true" t="shared" si="52" ref="L98:L99">L97</f>
        <v>14</v>
      </c>
      <c r="M98" s="21">
        <f aca="true" t="shared" si="53" ref="M98:M99">M97</f>
        <v>24</v>
      </c>
      <c r="N98" s="21">
        <f aca="true" t="shared" si="54" ref="N98:N99">N97</f>
        <v>16</v>
      </c>
      <c r="O98" s="21" t="s">
        <v>278</v>
      </c>
      <c r="R98" s="5"/>
    </row>
    <row r="99" spans="1:18" ht="15" customHeight="1">
      <c r="A99" s="14" t="s">
        <v>281</v>
      </c>
      <c r="B99" s="15"/>
      <c r="C99" s="16">
        <v>0.6299</v>
      </c>
      <c r="D99" s="17">
        <v>16</v>
      </c>
      <c r="E99" s="15" t="s">
        <v>159</v>
      </c>
      <c r="F99" s="17">
        <v>1</v>
      </c>
      <c r="G99" s="15" t="s">
        <v>282</v>
      </c>
      <c r="H99" s="18"/>
      <c r="I99" s="19"/>
      <c r="J99" s="21">
        <f t="shared" si="50"/>
        <v>0</v>
      </c>
      <c r="K99" s="21">
        <f t="shared" si="51"/>
        <v>10.215</v>
      </c>
      <c r="L99" s="23">
        <f t="shared" si="52"/>
        <v>14</v>
      </c>
      <c r="M99" s="21">
        <f t="shared" si="53"/>
        <v>24</v>
      </c>
      <c r="N99" s="21">
        <f t="shared" si="54"/>
        <v>16</v>
      </c>
      <c r="O99" s="21" t="s">
        <v>278</v>
      </c>
      <c r="R99" s="5"/>
    </row>
    <row r="100" spans="1:18" ht="15" customHeight="1">
      <c r="A100" s="14" t="s">
        <v>283</v>
      </c>
      <c r="B100" s="15"/>
      <c r="C100" s="16">
        <v>0.6693</v>
      </c>
      <c r="D100" s="17">
        <v>17</v>
      </c>
      <c r="E100" s="15" t="s">
        <v>159</v>
      </c>
      <c r="F100" s="17">
        <v>1</v>
      </c>
      <c r="G100" s="15" t="s">
        <v>284</v>
      </c>
      <c r="H100" s="18"/>
      <c r="I100" s="19"/>
      <c r="J100" s="20"/>
      <c r="K100" s="20"/>
      <c r="L100" s="20"/>
      <c r="M100" s="21"/>
      <c r="N100" s="21"/>
      <c r="O100" s="21"/>
      <c r="R100" s="5"/>
    </row>
    <row r="101" spans="1:18" ht="15" customHeight="1">
      <c r="A101" s="14" t="s">
        <v>285</v>
      </c>
      <c r="B101" s="15"/>
      <c r="C101" s="16">
        <v>0.6693</v>
      </c>
      <c r="D101" s="17">
        <v>17</v>
      </c>
      <c r="E101" s="15" t="s">
        <v>209</v>
      </c>
      <c r="F101" s="17">
        <v>1.5</v>
      </c>
      <c r="G101" s="15" t="s">
        <v>286</v>
      </c>
      <c r="H101" s="18"/>
      <c r="I101" s="19"/>
      <c r="J101" s="20"/>
      <c r="K101" s="20"/>
      <c r="L101" s="20"/>
      <c r="M101" s="21"/>
      <c r="N101" s="21"/>
      <c r="O101" s="21"/>
      <c r="R101" s="5"/>
    </row>
    <row r="102" spans="1:18" ht="15" customHeight="1">
      <c r="A102" s="14" t="s">
        <v>287</v>
      </c>
      <c r="B102" s="15" t="s">
        <v>65</v>
      </c>
      <c r="C102" s="16">
        <v>0.7087</v>
      </c>
      <c r="D102" s="17">
        <v>18</v>
      </c>
      <c r="E102" s="15" t="s">
        <v>288</v>
      </c>
      <c r="F102" s="17">
        <v>2.5</v>
      </c>
      <c r="G102" s="15" t="s">
        <v>286</v>
      </c>
      <c r="H102" s="18">
        <f>I102/25.4</f>
        <v>0.610236220472441</v>
      </c>
      <c r="I102" s="19">
        <v>15.5</v>
      </c>
      <c r="J102" s="20"/>
      <c r="K102" s="20"/>
      <c r="L102" s="20"/>
      <c r="M102" s="21"/>
      <c r="N102" s="21"/>
      <c r="O102" s="21"/>
      <c r="R102" s="5"/>
    </row>
    <row r="103" spans="1:18" ht="15" customHeight="1">
      <c r="A103" s="14" t="s">
        <v>289</v>
      </c>
      <c r="B103" s="15"/>
      <c r="C103" s="16">
        <v>0.7087</v>
      </c>
      <c r="D103" s="17">
        <v>18</v>
      </c>
      <c r="E103" s="15" t="s">
        <v>159</v>
      </c>
      <c r="F103" s="17">
        <v>1</v>
      </c>
      <c r="G103" s="15" t="s">
        <v>290</v>
      </c>
      <c r="H103" s="18"/>
      <c r="I103" s="19"/>
      <c r="J103" s="20"/>
      <c r="K103" s="20"/>
      <c r="L103" s="20"/>
      <c r="M103" s="21"/>
      <c r="N103" s="21"/>
      <c r="O103" s="21"/>
      <c r="R103" s="5"/>
    </row>
    <row r="104" spans="1:18" ht="15" customHeight="1">
      <c r="A104" s="14" t="s">
        <v>291</v>
      </c>
      <c r="B104" s="15"/>
      <c r="C104" s="16">
        <v>0.7087</v>
      </c>
      <c r="D104" s="17">
        <v>18</v>
      </c>
      <c r="E104" s="15" t="s">
        <v>209</v>
      </c>
      <c r="F104" s="17">
        <v>1.5</v>
      </c>
      <c r="G104" s="15" t="s">
        <v>292</v>
      </c>
      <c r="H104" s="18"/>
      <c r="I104" s="19"/>
      <c r="J104" s="20"/>
      <c r="K104" s="20"/>
      <c r="L104" s="20"/>
      <c r="M104" s="21"/>
      <c r="N104" s="21"/>
      <c r="O104" s="21"/>
      <c r="R104" s="5"/>
    </row>
    <row r="105" spans="1:18" ht="15" customHeight="1">
      <c r="A105" s="14" t="s">
        <v>293</v>
      </c>
      <c r="B105" s="15"/>
      <c r="C105" s="16">
        <v>0.7087</v>
      </c>
      <c r="D105" s="17">
        <v>18</v>
      </c>
      <c r="E105" s="15" t="s">
        <v>256</v>
      </c>
      <c r="F105" s="17">
        <v>2</v>
      </c>
      <c r="G105" s="15" t="s">
        <v>284</v>
      </c>
      <c r="H105" s="18"/>
      <c r="I105" s="19"/>
      <c r="J105" s="20"/>
      <c r="K105" s="20"/>
      <c r="L105" s="20"/>
      <c r="M105" s="21"/>
      <c r="N105" s="21"/>
      <c r="O105" s="21"/>
      <c r="R105" s="5"/>
    </row>
    <row r="106" spans="1:18" ht="15" customHeight="1">
      <c r="A106" s="14" t="s">
        <v>294</v>
      </c>
      <c r="B106" s="15"/>
      <c r="C106" s="16">
        <v>0.75</v>
      </c>
      <c r="D106" s="17">
        <v>19.05</v>
      </c>
      <c r="E106" s="15">
        <v>16</v>
      </c>
      <c r="F106" s="17">
        <v>1.588</v>
      </c>
      <c r="G106" s="15" t="s">
        <v>295</v>
      </c>
      <c r="H106" s="18">
        <f>11/16</f>
        <v>0.6875</v>
      </c>
      <c r="I106" s="19">
        <f aca="true" t="shared" si="55" ref="I106:I107">H106*25.4</f>
        <v>17.4625</v>
      </c>
      <c r="J106" s="20" t="s">
        <v>296</v>
      </c>
      <c r="K106" s="20" t="s">
        <v>297</v>
      </c>
      <c r="L106" s="20" t="s">
        <v>223</v>
      </c>
      <c r="M106" s="22">
        <v>1.125</v>
      </c>
      <c r="N106" s="22">
        <v>0.75</v>
      </c>
      <c r="O106" s="22" t="s">
        <v>298</v>
      </c>
      <c r="R106" s="5"/>
    </row>
    <row r="107" spans="1:18" ht="15" customHeight="1">
      <c r="A107" s="14" t="s">
        <v>299</v>
      </c>
      <c r="B107" s="15" t="s">
        <v>65</v>
      </c>
      <c r="C107" s="16">
        <v>0.75</v>
      </c>
      <c r="D107" s="17">
        <v>19.05</v>
      </c>
      <c r="E107" s="15">
        <v>10</v>
      </c>
      <c r="F107" s="17">
        <v>2.54</v>
      </c>
      <c r="G107" s="15" t="s">
        <v>300</v>
      </c>
      <c r="H107" s="18">
        <f>21/32</f>
        <v>0.65625</v>
      </c>
      <c r="I107" s="19">
        <f t="shared" si="55"/>
        <v>16.66875</v>
      </c>
      <c r="J107" s="22">
        <f>J106</f>
        <v>0</v>
      </c>
      <c r="K107" s="22">
        <f>K106</f>
        <v>0</v>
      </c>
      <c r="L107" s="22">
        <f>L106</f>
        <v>0</v>
      </c>
      <c r="M107" s="22">
        <f>M106</f>
        <v>1.125</v>
      </c>
      <c r="N107" s="22">
        <f>N106</f>
        <v>0.75</v>
      </c>
      <c r="O107" s="22" t="s">
        <v>298</v>
      </c>
      <c r="R107" s="5"/>
    </row>
    <row r="108" spans="1:18" ht="15" customHeight="1">
      <c r="A108" s="14" t="s">
        <v>301</v>
      </c>
      <c r="B108" s="15"/>
      <c r="C108" s="16">
        <v>0.7874</v>
      </c>
      <c r="D108" s="17">
        <v>20</v>
      </c>
      <c r="E108" s="15" t="s">
        <v>256</v>
      </c>
      <c r="F108" s="17">
        <v>2</v>
      </c>
      <c r="G108" s="15" t="s">
        <v>302</v>
      </c>
      <c r="H108" s="18"/>
      <c r="I108" s="19"/>
      <c r="J108" s="20" t="s">
        <v>303</v>
      </c>
      <c r="K108" s="7">
        <f>(13.4+12.12)/2</f>
        <v>12.76</v>
      </c>
      <c r="L108" s="23">
        <v>17</v>
      </c>
      <c r="M108" s="21">
        <v>30</v>
      </c>
      <c r="N108" s="21">
        <v>20</v>
      </c>
      <c r="O108" s="21" t="s">
        <v>304</v>
      </c>
      <c r="R108" s="5"/>
    </row>
    <row r="109" spans="1:18" ht="15" customHeight="1">
      <c r="A109" s="14" t="s">
        <v>305</v>
      </c>
      <c r="B109" s="15"/>
      <c r="C109" s="16">
        <v>0.7874</v>
      </c>
      <c r="D109" s="17">
        <v>20</v>
      </c>
      <c r="E109" s="15" t="s">
        <v>209</v>
      </c>
      <c r="F109" s="17">
        <v>1.5</v>
      </c>
      <c r="G109" s="15" t="s">
        <v>306</v>
      </c>
      <c r="H109" s="18"/>
      <c r="I109" s="19"/>
      <c r="J109" s="21">
        <f aca="true" t="shared" si="56" ref="J109:J111">J108</f>
        <v>0</v>
      </c>
      <c r="K109" s="21">
        <f aca="true" t="shared" si="57" ref="K109:K111">K108</f>
        <v>12.76</v>
      </c>
      <c r="L109" s="23">
        <f aca="true" t="shared" si="58" ref="L109:L111">L108</f>
        <v>17</v>
      </c>
      <c r="M109" s="21">
        <f aca="true" t="shared" si="59" ref="M109:M111">M108</f>
        <v>30</v>
      </c>
      <c r="N109" s="21">
        <f aca="true" t="shared" si="60" ref="N109:N111">N108</f>
        <v>20</v>
      </c>
      <c r="O109" s="21" t="s">
        <v>304</v>
      </c>
      <c r="R109" s="5"/>
    </row>
    <row r="110" spans="1:18" ht="15" customHeight="1">
      <c r="A110" s="14" t="s">
        <v>307</v>
      </c>
      <c r="B110" s="15"/>
      <c r="C110" s="16">
        <v>0.7874</v>
      </c>
      <c r="D110" s="17">
        <v>20</v>
      </c>
      <c r="E110" s="15" t="s">
        <v>159</v>
      </c>
      <c r="F110" s="17">
        <v>1</v>
      </c>
      <c r="G110" s="15" t="s">
        <v>308</v>
      </c>
      <c r="H110" s="18"/>
      <c r="I110" s="19"/>
      <c r="J110" s="21">
        <f t="shared" si="56"/>
        <v>0</v>
      </c>
      <c r="K110" s="21">
        <f t="shared" si="57"/>
        <v>12.76</v>
      </c>
      <c r="L110" s="23">
        <f t="shared" si="58"/>
        <v>17</v>
      </c>
      <c r="M110" s="21">
        <f t="shared" si="59"/>
        <v>30</v>
      </c>
      <c r="N110" s="21">
        <f t="shared" si="60"/>
        <v>20</v>
      </c>
      <c r="O110" s="21" t="s">
        <v>304</v>
      </c>
      <c r="R110" s="5"/>
    </row>
    <row r="111" spans="1:18" ht="15" customHeight="1">
      <c r="A111" s="14" t="s">
        <v>309</v>
      </c>
      <c r="B111" s="15" t="s">
        <v>65</v>
      </c>
      <c r="C111" s="16">
        <v>0.7874</v>
      </c>
      <c r="D111" s="17">
        <v>20</v>
      </c>
      <c r="E111" s="15" t="s">
        <v>288</v>
      </c>
      <c r="F111" s="17">
        <v>2.5</v>
      </c>
      <c r="G111" s="15" t="s">
        <v>310</v>
      </c>
      <c r="H111" s="18">
        <f>I111/25.4</f>
        <v>0.6889763779527559</v>
      </c>
      <c r="I111" s="19">
        <v>17.5</v>
      </c>
      <c r="J111" s="21">
        <f t="shared" si="56"/>
        <v>0</v>
      </c>
      <c r="K111" s="21">
        <f t="shared" si="57"/>
        <v>12.76</v>
      </c>
      <c r="L111" s="23">
        <f t="shared" si="58"/>
        <v>17</v>
      </c>
      <c r="M111" s="21">
        <f t="shared" si="59"/>
        <v>30</v>
      </c>
      <c r="N111" s="21">
        <f t="shared" si="60"/>
        <v>20</v>
      </c>
      <c r="O111" s="21" t="s">
        <v>304</v>
      </c>
      <c r="R111" s="5"/>
    </row>
    <row r="112" spans="1:18" ht="15" customHeight="1">
      <c r="A112" s="14" t="s">
        <v>311</v>
      </c>
      <c r="B112" s="15"/>
      <c r="C112" s="16">
        <v>0.8661000000000001</v>
      </c>
      <c r="D112" s="17">
        <v>22</v>
      </c>
      <c r="E112" s="15" t="s">
        <v>256</v>
      </c>
      <c r="F112" s="17">
        <v>2</v>
      </c>
      <c r="G112" s="15" t="s">
        <v>312</v>
      </c>
      <c r="H112" s="18"/>
      <c r="I112" s="19"/>
      <c r="J112" s="20"/>
      <c r="K112" s="20"/>
      <c r="L112" s="20"/>
      <c r="M112" s="21"/>
      <c r="N112" s="21"/>
      <c r="O112" s="21"/>
      <c r="R112" s="5"/>
    </row>
    <row r="113" spans="1:18" ht="15" customHeight="1">
      <c r="A113" s="14" t="s">
        <v>313</v>
      </c>
      <c r="B113" s="15"/>
      <c r="C113" s="16">
        <v>0.8661000000000001</v>
      </c>
      <c r="D113" s="17">
        <v>22</v>
      </c>
      <c r="E113" s="15" t="s">
        <v>209</v>
      </c>
      <c r="F113" s="17">
        <v>1.5</v>
      </c>
      <c r="G113" s="15" t="s">
        <v>314</v>
      </c>
      <c r="H113" s="18"/>
      <c r="I113" s="19"/>
      <c r="J113" s="20"/>
      <c r="K113" s="20"/>
      <c r="L113" s="20"/>
      <c r="M113" s="21"/>
      <c r="N113" s="21"/>
      <c r="O113" s="21"/>
      <c r="R113" s="5"/>
    </row>
    <row r="114" spans="1:18" ht="15" customHeight="1">
      <c r="A114" s="14" t="s">
        <v>315</v>
      </c>
      <c r="B114" s="15"/>
      <c r="C114" s="16">
        <v>0.8661000000000001</v>
      </c>
      <c r="D114" s="17">
        <v>22</v>
      </c>
      <c r="E114" s="15" t="s">
        <v>159</v>
      </c>
      <c r="F114" s="17">
        <v>1</v>
      </c>
      <c r="G114" s="15" t="s">
        <v>316</v>
      </c>
      <c r="H114" s="18"/>
      <c r="I114" s="19"/>
      <c r="J114" s="20"/>
      <c r="K114" s="20"/>
      <c r="L114" s="20"/>
      <c r="M114" s="21"/>
      <c r="N114" s="21"/>
      <c r="O114" s="21"/>
      <c r="R114" s="5"/>
    </row>
    <row r="115" spans="1:18" ht="15" customHeight="1">
      <c r="A115" s="14" t="s">
        <v>317</v>
      </c>
      <c r="B115" s="15"/>
      <c r="C115" s="16">
        <v>0.8661000000000001</v>
      </c>
      <c r="D115" s="17">
        <v>22</v>
      </c>
      <c r="E115" s="15" t="s">
        <v>288</v>
      </c>
      <c r="F115" s="17">
        <v>2.5</v>
      </c>
      <c r="G115" s="15" t="s">
        <v>318</v>
      </c>
      <c r="H115" s="18"/>
      <c r="I115" s="19"/>
      <c r="J115" s="20"/>
      <c r="K115" s="20"/>
      <c r="L115" s="20"/>
      <c r="M115" s="21"/>
      <c r="N115" s="21"/>
      <c r="O115" s="21"/>
      <c r="R115" s="5"/>
    </row>
    <row r="116" spans="1:18" ht="15" customHeight="1">
      <c r="A116" s="14" t="s">
        <v>319</v>
      </c>
      <c r="B116" s="15"/>
      <c r="C116" s="16">
        <v>0.875</v>
      </c>
      <c r="D116" s="17">
        <v>22.225</v>
      </c>
      <c r="E116" s="15">
        <v>9</v>
      </c>
      <c r="F116" s="17">
        <v>2.822</v>
      </c>
      <c r="G116" s="15" t="s">
        <v>320</v>
      </c>
      <c r="H116" s="18">
        <f>49/64</f>
        <v>0.765625</v>
      </c>
      <c r="I116" s="19">
        <f aca="true" t="shared" si="61" ref="I116:I117">H116*25.4</f>
        <v>19.446875</v>
      </c>
      <c r="J116" s="20" t="s">
        <v>321</v>
      </c>
      <c r="K116" s="20" t="s">
        <v>322</v>
      </c>
      <c r="L116" s="20" t="s">
        <v>243</v>
      </c>
      <c r="M116" s="22">
        <v>1.312</v>
      </c>
      <c r="N116" s="22">
        <v>0.875</v>
      </c>
      <c r="O116" s="22" t="s">
        <v>323</v>
      </c>
      <c r="R116" s="5"/>
    </row>
    <row r="117" spans="1:18" ht="15" customHeight="1">
      <c r="A117" s="14" t="s">
        <v>324</v>
      </c>
      <c r="B117" s="15"/>
      <c r="C117" s="16">
        <v>0.875</v>
      </c>
      <c r="D117" s="17">
        <v>22.225</v>
      </c>
      <c r="E117" s="15">
        <v>14</v>
      </c>
      <c r="F117" s="17">
        <v>1.814</v>
      </c>
      <c r="G117" s="15" t="s">
        <v>325</v>
      </c>
      <c r="H117" s="18">
        <f>13/16</f>
        <v>0.8125</v>
      </c>
      <c r="I117" s="19">
        <f t="shared" si="61"/>
        <v>20.6375</v>
      </c>
      <c r="J117" s="22">
        <f>J116</f>
        <v>0</v>
      </c>
      <c r="K117" s="22">
        <f>K116</f>
        <v>0</v>
      </c>
      <c r="L117" s="22">
        <f>L116</f>
        <v>0</v>
      </c>
      <c r="M117" s="22">
        <f>M116</f>
        <v>1.312</v>
      </c>
      <c r="N117" s="22">
        <f>N116</f>
        <v>0.875</v>
      </c>
      <c r="O117" s="22" t="s">
        <v>323</v>
      </c>
      <c r="R117" s="5"/>
    </row>
    <row r="118" spans="1:18" ht="15" customHeight="1">
      <c r="A118" s="14" t="s">
        <v>326</v>
      </c>
      <c r="B118" s="15" t="s">
        <v>65</v>
      </c>
      <c r="C118" s="16">
        <v>0.9449000000000001</v>
      </c>
      <c r="D118" s="17">
        <v>24</v>
      </c>
      <c r="E118" s="15" t="s">
        <v>327</v>
      </c>
      <c r="F118" s="17">
        <v>3</v>
      </c>
      <c r="G118" s="15" t="s">
        <v>316</v>
      </c>
      <c r="H118" s="18">
        <f>I118/25.4</f>
        <v>0.8267716535433072</v>
      </c>
      <c r="I118" s="19">
        <v>21</v>
      </c>
      <c r="J118" s="20" t="s">
        <v>328</v>
      </c>
      <c r="K118" s="7">
        <f>(15.9+14.56)/2</f>
        <v>15.23</v>
      </c>
      <c r="L118" s="23">
        <v>19</v>
      </c>
      <c r="M118" s="21">
        <v>36</v>
      </c>
      <c r="N118" s="21">
        <v>24</v>
      </c>
      <c r="O118" s="21" t="s">
        <v>329</v>
      </c>
      <c r="R118" s="5"/>
    </row>
    <row r="119" spans="1:18" ht="15" customHeight="1">
      <c r="A119" s="14" t="s">
        <v>330</v>
      </c>
      <c r="B119" s="15"/>
      <c r="C119" s="16">
        <v>0.9449000000000001</v>
      </c>
      <c r="D119" s="17">
        <v>24</v>
      </c>
      <c r="E119" s="15" t="s">
        <v>159</v>
      </c>
      <c r="F119" s="17">
        <v>1</v>
      </c>
      <c r="G119" s="15" t="s">
        <v>331</v>
      </c>
      <c r="H119" s="18"/>
      <c r="I119" s="19"/>
      <c r="J119" s="21">
        <f aca="true" t="shared" si="62" ref="J119:J121">J118</f>
        <v>0</v>
      </c>
      <c r="K119" s="21">
        <f aca="true" t="shared" si="63" ref="K119:K121">K118</f>
        <v>15.23</v>
      </c>
      <c r="L119" s="23">
        <f aca="true" t="shared" si="64" ref="L119:L121">L118</f>
        <v>19</v>
      </c>
      <c r="M119" s="21">
        <f aca="true" t="shared" si="65" ref="M119:M121">M118</f>
        <v>36</v>
      </c>
      <c r="N119" s="21">
        <f aca="true" t="shared" si="66" ref="N119:N121">N118</f>
        <v>24</v>
      </c>
      <c r="O119" s="21" t="s">
        <v>329</v>
      </c>
      <c r="R119" s="5"/>
    </row>
    <row r="120" spans="1:18" ht="15" customHeight="1">
      <c r="A120" s="14" t="s">
        <v>332</v>
      </c>
      <c r="B120" s="15"/>
      <c r="C120" s="16">
        <v>0.9449000000000001</v>
      </c>
      <c r="D120" s="17">
        <v>24</v>
      </c>
      <c r="E120" s="15" t="s">
        <v>209</v>
      </c>
      <c r="F120" s="17">
        <v>1.5</v>
      </c>
      <c r="G120" s="15" t="s">
        <v>333</v>
      </c>
      <c r="H120" s="18"/>
      <c r="I120" s="19"/>
      <c r="J120" s="21">
        <f t="shared" si="62"/>
        <v>0</v>
      </c>
      <c r="K120" s="21">
        <f t="shared" si="63"/>
        <v>15.23</v>
      </c>
      <c r="L120" s="23">
        <f t="shared" si="64"/>
        <v>19</v>
      </c>
      <c r="M120" s="21">
        <f t="shared" si="65"/>
        <v>36</v>
      </c>
      <c r="N120" s="21">
        <f t="shared" si="66"/>
        <v>24</v>
      </c>
      <c r="O120" s="21" t="s">
        <v>329</v>
      </c>
      <c r="R120" s="5"/>
    </row>
    <row r="121" spans="1:18" ht="15" customHeight="1">
      <c r="A121" s="14" t="s">
        <v>334</v>
      </c>
      <c r="B121" s="15"/>
      <c r="C121" s="16">
        <v>0.9449000000000001</v>
      </c>
      <c r="D121" s="17">
        <v>24</v>
      </c>
      <c r="E121" s="15" t="s">
        <v>256</v>
      </c>
      <c r="F121" s="17">
        <v>2</v>
      </c>
      <c r="G121" s="15" t="s">
        <v>335</v>
      </c>
      <c r="H121" s="18"/>
      <c r="I121" s="19"/>
      <c r="J121" s="21">
        <f t="shared" si="62"/>
        <v>0</v>
      </c>
      <c r="K121" s="21">
        <f t="shared" si="63"/>
        <v>15.23</v>
      </c>
      <c r="L121" s="23">
        <f t="shared" si="64"/>
        <v>19</v>
      </c>
      <c r="M121" s="21">
        <f t="shared" si="65"/>
        <v>36</v>
      </c>
      <c r="N121" s="21">
        <f t="shared" si="66"/>
        <v>24</v>
      </c>
      <c r="O121" s="21" t="s">
        <v>329</v>
      </c>
      <c r="R121" s="5"/>
    </row>
    <row r="122" spans="1:18" ht="15" customHeight="1">
      <c r="A122" s="14" t="s">
        <v>336</v>
      </c>
      <c r="B122" s="15"/>
      <c r="C122" s="16">
        <v>0.9843000000000001</v>
      </c>
      <c r="D122" s="17">
        <v>25</v>
      </c>
      <c r="E122" s="15" t="s">
        <v>256</v>
      </c>
      <c r="F122" s="17">
        <v>2</v>
      </c>
      <c r="G122" s="15" t="s">
        <v>331</v>
      </c>
      <c r="H122" s="18"/>
      <c r="I122" s="19"/>
      <c r="J122" s="20"/>
      <c r="K122" s="20"/>
      <c r="L122" s="20"/>
      <c r="M122" s="21"/>
      <c r="N122" s="21"/>
      <c r="O122" s="21"/>
      <c r="R122" s="5"/>
    </row>
    <row r="123" spans="1:18" ht="15" customHeight="1">
      <c r="A123" s="14" t="s">
        <v>337</v>
      </c>
      <c r="B123" s="15"/>
      <c r="C123" s="16">
        <v>0.9843000000000001</v>
      </c>
      <c r="D123" s="17">
        <v>25</v>
      </c>
      <c r="E123" s="15" t="s">
        <v>159</v>
      </c>
      <c r="F123" s="17">
        <v>1</v>
      </c>
      <c r="G123" s="15" t="s">
        <v>338</v>
      </c>
      <c r="H123" s="18"/>
      <c r="I123" s="19"/>
      <c r="J123" s="20"/>
      <c r="K123" s="20"/>
      <c r="L123" s="20"/>
      <c r="M123" s="21"/>
      <c r="N123" s="21"/>
      <c r="O123" s="21"/>
      <c r="R123" s="5"/>
    </row>
    <row r="124" spans="1:18" ht="15" customHeight="1">
      <c r="A124" s="14" t="s">
        <v>339</v>
      </c>
      <c r="B124" s="15"/>
      <c r="C124" s="16">
        <v>0.9843000000000001</v>
      </c>
      <c r="D124" s="17">
        <v>25</v>
      </c>
      <c r="E124" s="15" t="s">
        <v>209</v>
      </c>
      <c r="F124" s="17">
        <v>1.5</v>
      </c>
      <c r="G124" s="15" t="s">
        <v>340</v>
      </c>
      <c r="H124" s="18"/>
      <c r="I124" s="19"/>
      <c r="J124" s="20"/>
      <c r="K124" s="20"/>
      <c r="L124" s="20"/>
      <c r="M124" s="21"/>
      <c r="N124" s="21"/>
      <c r="O124" s="21"/>
      <c r="R124" s="5"/>
    </row>
    <row r="125" spans="1:18" ht="15" customHeight="1">
      <c r="A125" s="14" t="s">
        <v>341</v>
      </c>
      <c r="B125" s="15"/>
      <c r="C125" s="16">
        <v>1</v>
      </c>
      <c r="D125" s="17">
        <v>25.4</v>
      </c>
      <c r="E125" s="15">
        <v>14</v>
      </c>
      <c r="F125" s="17">
        <v>1.814</v>
      </c>
      <c r="G125" s="15" t="s">
        <v>342</v>
      </c>
      <c r="H125" s="18">
        <f>15/16</f>
        <v>0.9375</v>
      </c>
      <c r="I125" s="19">
        <f aca="true" t="shared" si="67" ref="I125:I126">H125*25.4</f>
        <v>23.8125</v>
      </c>
      <c r="J125" s="20" t="s">
        <v>343</v>
      </c>
      <c r="K125" s="20" t="s">
        <v>344</v>
      </c>
      <c r="L125" s="20" t="s">
        <v>243</v>
      </c>
      <c r="M125" s="22">
        <v>1.5</v>
      </c>
      <c r="N125" s="22">
        <v>1</v>
      </c>
      <c r="O125" s="22" t="s">
        <v>345</v>
      </c>
      <c r="R125" s="5"/>
    </row>
    <row r="126" spans="1:18" ht="15" customHeight="1">
      <c r="A126" s="14" t="s">
        <v>346</v>
      </c>
      <c r="B126" s="15" t="s">
        <v>65</v>
      </c>
      <c r="C126" s="16">
        <v>1</v>
      </c>
      <c r="D126" s="17">
        <v>25.4</v>
      </c>
      <c r="E126" s="15">
        <v>8</v>
      </c>
      <c r="F126" s="17">
        <v>3.175</v>
      </c>
      <c r="G126" s="15" t="s">
        <v>347</v>
      </c>
      <c r="H126" s="18">
        <f>7/8</f>
        <v>0.875</v>
      </c>
      <c r="I126" s="19">
        <f t="shared" si="67"/>
        <v>22.224999999999998</v>
      </c>
      <c r="J126" s="22">
        <f>J125</f>
        <v>0</v>
      </c>
      <c r="K126" s="22">
        <f>K125</f>
        <v>0</v>
      </c>
      <c r="L126" s="22">
        <f>L125</f>
        <v>0</v>
      </c>
      <c r="M126" s="22">
        <f>M125</f>
        <v>1.5</v>
      </c>
      <c r="N126" s="22">
        <f>N125</f>
        <v>1</v>
      </c>
      <c r="O126" s="22" t="s">
        <v>345</v>
      </c>
      <c r="P126" s="46"/>
      <c r="R126" s="5"/>
    </row>
    <row r="127" spans="1:18" ht="15" customHeight="1">
      <c r="A127" s="14" t="s">
        <v>348</v>
      </c>
      <c r="B127" s="15"/>
      <c r="C127" s="16">
        <v>1.0236</v>
      </c>
      <c r="D127" s="17">
        <v>26</v>
      </c>
      <c r="E127" s="15" t="s">
        <v>209</v>
      </c>
      <c r="F127" s="17">
        <v>1.5</v>
      </c>
      <c r="G127" s="15" t="s">
        <v>349</v>
      </c>
      <c r="H127" s="18"/>
      <c r="I127" s="19"/>
      <c r="J127" s="20"/>
      <c r="K127" s="20"/>
      <c r="L127" s="20"/>
      <c r="M127" s="21"/>
      <c r="N127" s="21"/>
      <c r="O127" s="21"/>
      <c r="R127" s="5"/>
    </row>
    <row r="128" spans="1:18" ht="15" customHeight="1">
      <c r="A128" s="14" t="s">
        <v>350</v>
      </c>
      <c r="B128" s="15"/>
      <c r="C128" s="16">
        <v>1.063</v>
      </c>
      <c r="D128" s="17">
        <v>27</v>
      </c>
      <c r="E128" s="15" t="s">
        <v>209</v>
      </c>
      <c r="F128" s="17">
        <v>1.5</v>
      </c>
      <c r="G128" s="15" t="s">
        <v>351</v>
      </c>
      <c r="H128" s="18"/>
      <c r="I128" s="19"/>
      <c r="J128" s="20"/>
      <c r="K128" s="20"/>
      <c r="L128" s="20"/>
      <c r="M128" s="21"/>
      <c r="N128" s="21"/>
      <c r="O128" s="21"/>
      <c r="R128" s="5"/>
    </row>
    <row r="129" spans="1:18" ht="15" customHeight="1">
      <c r="A129" s="14" t="s">
        <v>352</v>
      </c>
      <c r="B129" s="15"/>
      <c r="C129" s="16">
        <v>1.063</v>
      </c>
      <c r="D129" s="17">
        <v>27</v>
      </c>
      <c r="E129" s="15" t="s">
        <v>327</v>
      </c>
      <c r="F129" s="17">
        <v>3</v>
      </c>
      <c r="G129" s="15" t="s">
        <v>338</v>
      </c>
      <c r="H129" s="18"/>
      <c r="I129" s="19"/>
      <c r="J129" s="20"/>
      <c r="K129" s="20"/>
      <c r="L129" s="20"/>
      <c r="M129" s="21"/>
      <c r="N129" s="21"/>
      <c r="O129" s="21"/>
      <c r="R129" s="5"/>
    </row>
    <row r="130" spans="1:18" ht="15" customHeight="1">
      <c r="A130" s="14" t="s">
        <v>353</v>
      </c>
      <c r="B130" s="15"/>
      <c r="C130" s="16">
        <v>1.063</v>
      </c>
      <c r="D130" s="17">
        <v>27</v>
      </c>
      <c r="E130" s="15" t="s">
        <v>159</v>
      </c>
      <c r="F130" s="17">
        <v>1</v>
      </c>
      <c r="G130" s="15" t="s">
        <v>354</v>
      </c>
      <c r="H130" s="18"/>
      <c r="I130" s="19"/>
      <c r="J130" s="20"/>
      <c r="K130" s="20"/>
      <c r="L130" s="20"/>
      <c r="M130" s="21"/>
      <c r="N130" s="21"/>
      <c r="O130" s="21"/>
      <c r="R130" s="5"/>
    </row>
    <row r="131" spans="1:18" ht="15" customHeight="1">
      <c r="A131" s="14" t="s">
        <v>355</v>
      </c>
      <c r="B131" s="15"/>
      <c r="C131" s="16">
        <v>1.063</v>
      </c>
      <c r="D131" s="17">
        <v>27</v>
      </c>
      <c r="E131" s="15" t="s">
        <v>256</v>
      </c>
      <c r="F131" s="17">
        <v>2</v>
      </c>
      <c r="G131" s="15" t="s">
        <v>356</v>
      </c>
      <c r="H131" s="18"/>
      <c r="I131" s="19"/>
      <c r="J131" s="20"/>
      <c r="K131" s="20"/>
      <c r="L131" s="20"/>
      <c r="M131" s="21"/>
      <c r="N131" s="21"/>
      <c r="O131" s="21"/>
      <c r="R131" s="5"/>
    </row>
    <row r="132" spans="1:18" ht="15" customHeight="1">
      <c r="A132" s="14" t="s">
        <v>357</v>
      </c>
      <c r="B132" s="15"/>
      <c r="C132" s="16">
        <v>1.1024</v>
      </c>
      <c r="D132" s="17">
        <v>28</v>
      </c>
      <c r="E132" s="15" t="s">
        <v>256</v>
      </c>
      <c r="F132" s="17">
        <v>2</v>
      </c>
      <c r="G132" s="15" t="s">
        <v>354</v>
      </c>
      <c r="H132" s="18"/>
      <c r="I132" s="19"/>
      <c r="J132" s="20"/>
      <c r="K132" s="20"/>
      <c r="L132" s="20"/>
      <c r="M132" s="21"/>
      <c r="N132" s="21"/>
      <c r="O132" s="21"/>
      <c r="R132" s="5"/>
    </row>
    <row r="133" spans="1:18" ht="15" customHeight="1">
      <c r="A133" s="14" t="s">
        <v>358</v>
      </c>
      <c r="B133" s="15"/>
      <c r="C133" s="16">
        <v>1.1024</v>
      </c>
      <c r="D133" s="17">
        <v>28</v>
      </c>
      <c r="E133" s="15" t="s">
        <v>159</v>
      </c>
      <c r="F133" s="17">
        <v>1</v>
      </c>
      <c r="G133" s="15" t="s">
        <v>359</v>
      </c>
      <c r="H133" s="18"/>
      <c r="I133" s="19"/>
      <c r="J133" s="20"/>
      <c r="K133" s="20"/>
      <c r="L133" s="20"/>
      <c r="M133" s="21"/>
      <c r="N133" s="21"/>
      <c r="O133" s="21"/>
      <c r="R133" s="5"/>
    </row>
    <row r="134" spans="1:18" ht="15" customHeight="1">
      <c r="A134" s="14" t="s">
        <v>360</v>
      </c>
      <c r="B134" s="15"/>
      <c r="C134" s="16">
        <v>1.1024</v>
      </c>
      <c r="D134" s="17">
        <v>28</v>
      </c>
      <c r="E134" s="15" t="s">
        <v>209</v>
      </c>
      <c r="F134" s="17">
        <v>1.5</v>
      </c>
      <c r="G134" s="15" t="s">
        <v>361</v>
      </c>
      <c r="H134" s="18"/>
      <c r="I134" s="19"/>
      <c r="J134" s="20"/>
      <c r="K134" s="20"/>
      <c r="L134" s="20"/>
      <c r="M134" s="21"/>
      <c r="N134" s="21"/>
      <c r="O134" s="21"/>
      <c r="R134" s="5"/>
    </row>
    <row r="135" spans="1:18" ht="15" customHeight="1">
      <c r="A135" s="14" t="s">
        <v>362</v>
      </c>
      <c r="B135" s="15"/>
      <c r="C135" s="16">
        <v>1.125</v>
      </c>
      <c r="D135" s="17">
        <v>28.575</v>
      </c>
      <c r="E135" s="15">
        <v>12</v>
      </c>
      <c r="F135" s="17">
        <v>2.117</v>
      </c>
      <c r="G135" s="15" t="s">
        <v>363</v>
      </c>
      <c r="H135" s="18"/>
      <c r="I135" s="19"/>
      <c r="J135" s="20" t="s">
        <v>364</v>
      </c>
      <c r="K135" s="20" t="s">
        <v>365</v>
      </c>
      <c r="L135" s="20"/>
      <c r="M135" s="21"/>
      <c r="N135" s="21"/>
      <c r="O135" s="21"/>
      <c r="R135" s="5"/>
    </row>
    <row r="136" spans="1:18" ht="15" customHeight="1">
      <c r="A136" s="14" t="s">
        <v>366</v>
      </c>
      <c r="B136" s="15"/>
      <c r="C136" s="16">
        <v>1.125</v>
      </c>
      <c r="D136" s="17">
        <v>28.575</v>
      </c>
      <c r="E136" s="15">
        <v>7</v>
      </c>
      <c r="F136" s="17">
        <v>3.629</v>
      </c>
      <c r="G136" s="15" t="s">
        <v>367</v>
      </c>
      <c r="H136" s="18"/>
      <c r="I136" s="19"/>
      <c r="J136" s="20"/>
      <c r="K136" s="20"/>
      <c r="L136" s="20"/>
      <c r="M136" s="21"/>
      <c r="N136" s="21"/>
      <c r="O136" s="21"/>
      <c r="R136" s="5"/>
    </row>
    <row r="137" spans="1:18" ht="15" customHeight="1">
      <c r="A137" s="14" t="s">
        <v>368</v>
      </c>
      <c r="B137" s="15"/>
      <c r="C137" s="16">
        <v>1.1811</v>
      </c>
      <c r="D137" s="17">
        <v>30</v>
      </c>
      <c r="E137" s="15" t="s">
        <v>209</v>
      </c>
      <c r="F137" s="17">
        <v>1.5</v>
      </c>
      <c r="G137" s="15" t="s">
        <v>369</v>
      </c>
      <c r="H137" s="18"/>
      <c r="I137" s="19"/>
      <c r="J137" s="20" t="s">
        <v>370</v>
      </c>
      <c r="K137" s="7">
        <f>(19.78+17.92)/2</f>
        <v>18.85</v>
      </c>
      <c r="L137" s="23">
        <v>22</v>
      </c>
      <c r="M137" s="21">
        <v>45</v>
      </c>
      <c r="N137" s="21">
        <v>30</v>
      </c>
      <c r="O137" s="21" t="s">
        <v>371</v>
      </c>
      <c r="R137" s="5"/>
    </row>
    <row r="138" spans="1:18" ht="15" customHeight="1">
      <c r="A138" s="14" t="s">
        <v>372</v>
      </c>
      <c r="B138" s="15" t="s">
        <v>65</v>
      </c>
      <c r="C138" s="16">
        <v>1.1811</v>
      </c>
      <c r="D138" s="17">
        <v>30</v>
      </c>
      <c r="E138" s="15" t="s">
        <v>373</v>
      </c>
      <c r="F138" s="17">
        <v>3.5</v>
      </c>
      <c r="G138" s="15" t="s">
        <v>361</v>
      </c>
      <c r="H138" s="18">
        <f>I138/25.4</f>
        <v>1.0433070866141734</v>
      </c>
      <c r="I138" s="19">
        <v>26.5</v>
      </c>
      <c r="J138" s="22">
        <f aca="true" t="shared" si="68" ref="J138:J139">J137</f>
        <v>0</v>
      </c>
      <c r="K138" s="22">
        <f aca="true" t="shared" si="69" ref="K138:K139">K137</f>
        <v>18.85</v>
      </c>
      <c r="L138" s="23">
        <f aca="true" t="shared" si="70" ref="L138:L139">L137</f>
        <v>22</v>
      </c>
      <c r="M138" s="22">
        <f aca="true" t="shared" si="71" ref="M138:M139">M137</f>
        <v>45</v>
      </c>
      <c r="N138" s="22">
        <f aca="true" t="shared" si="72" ref="N138:N139">N137</f>
        <v>30</v>
      </c>
      <c r="O138" s="21" t="s">
        <v>371</v>
      </c>
      <c r="R138" s="5"/>
    </row>
    <row r="139" spans="1:18" ht="15" customHeight="1">
      <c r="A139" s="14" t="s">
        <v>374</v>
      </c>
      <c r="B139" s="15"/>
      <c r="C139" s="16">
        <v>1.1811</v>
      </c>
      <c r="D139" s="17">
        <v>30</v>
      </c>
      <c r="E139" s="15" t="s">
        <v>256</v>
      </c>
      <c r="F139" s="17">
        <v>2</v>
      </c>
      <c r="G139" s="15" t="s">
        <v>375</v>
      </c>
      <c r="H139" s="18"/>
      <c r="I139" s="19"/>
      <c r="J139" s="22">
        <f t="shared" si="68"/>
        <v>0</v>
      </c>
      <c r="K139" s="22">
        <f t="shared" si="69"/>
        <v>18.85</v>
      </c>
      <c r="L139" s="23">
        <f t="shared" si="70"/>
        <v>22</v>
      </c>
      <c r="M139" s="22">
        <f t="shared" si="71"/>
        <v>45</v>
      </c>
      <c r="N139" s="22">
        <f t="shared" si="72"/>
        <v>30</v>
      </c>
      <c r="O139" s="21" t="s">
        <v>371</v>
      </c>
      <c r="R139" s="5"/>
    </row>
    <row r="140" spans="1:18" ht="15" customHeight="1">
      <c r="A140" s="14" t="s">
        <v>376</v>
      </c>
      <c r="B140" s="15" t="s">
        <v>65</v>
      </c>
      <c r="C140" s="16">
        <v>1.25</v>
      </c>
      <c r="D140" s="17">
        <v>31.75</v>
      </c>
      <c r="E140" s="15">
        <v>12</v>
      </c>
      <c r="F140" s="17">
        <v>2.117</v>
      </c>
      <c r="G140" s="15" t="s">
        <v>377</v>
      </c>
      <c r="H140" s="18">
        <f>1+(11/64)</f>
        <v>1.171875</v>
      </c>
      <c r="I140" s="19">
        <f aca="true" t="shared" si="73" ref="I140:I141">H140*25.4</f>
        <v>29.765625</v>
      </c>
      <c r="J140" s="20" t="s">
        <v>378</v>
      </c>
      <c r="K140" s="20" t="s">
        <v>379</v>
      </c>
      <c r="L140" s="20" t="s">
        <v>173</v>
      </c>
      <c r="M140" s="22">
        <v>1.875</v>
      </c>
      <c r="N140" s="22">
        <v>1.25</v>
      </c>
      <c r="O140" s="22" t="s">
        <v>380</v>
      </c>
      <c r="R140" s="5"/>
    </row>
    <row r="141" spans="1:18" ht="15" customHeight="1">
      <c r="A141" s="14" t="s">
        <v>381</v>
      </c>
      <c r="B141" s="15"/>
      <c r="C141" s="16">
        <v>1.25</v>
      </c>
      <c r="D141" s="17">
        <v>31.75</v>
      </c>
      <c r="E141" s="15">
        <v>7</v>
      </c>
      <c r="F141" s="17">
        <v>3.629</v>
      </c>
      <c r="G141" s="15" t="s">
        <v>382</v>
      </c>
      <c r="H141" s="18">
        <f>1+(7/64)</f>
        <v>1.109375</v>
      </c>
      <c r="I141" s="19">
        <f t="shared" si="73"/>
        <v>28.178124999999998</v>
      </c>
      <c r="J141" s="22">
        <f>J140</f>
        <v>0</v>
      </c>
      <c r="K141" s="22">
        <f>K140</f>
        <v>0</v>
      </c>
      <c r="L141" s="22">
        <f>L140</f>
        <v>0</v>
      </c>
      <c r="M141" s="22">
        <f>M140</f>
        <v>1.875</v>
      </c>
      <c r="N141" s="22">
        <f>N140</f>
        <v>1.25</v>
      </c>
      <c r="O141" s="22" t="s">
        <v>380</v>
      </c>
      <c r="R141" s="5"/>
    </row>
    <row r="142" spans="1:18" ht="15" customHeight="1">
      <c r="A142" s="14" t="s">
        <v>383</v>
      </c>
      <c r="B142" s="15"/>
      <c r="C142" s="16">
        <v>1.2992</v>
      </c>
      <c r="D142" s="17">
        <v>33</v>
      </c>
      <c r="E142" s="15" t="s">
        <v>256</v>
      </c>
      <c r="F142" s="17">
        <v>2</v>
      </c>
      <c r="G142" s="15" t="s">
        <v>384</v>
      </c>
      <c r="H142" s="18"/>
      <c r="I142" s="19"/>
      <c r="J142" s="20"/>
      <c r="K142" s="20"/>
      <c r="L142" s="20"/>
      <c r="M142" s="21"/>
      <c r="N142" s="21"/>
      <c r="O142" s="21"/>
      <c r="R142" s="5"/>
    </row>
    <row r="143" spans="1:18" ht="15" customHeight="1">
      <c r="A143" s="14" t="s">
        <v>385</v>
      </c>
      <c r="B143" s="15"/>
      <c r="C143" s="16">
        <v>1.2992</v>
      </c>
      <c r="D143" s="17">
        <v>33</v>
      </c>
      <c r="E143" s="15" t="s">
        <v>373</v>
      </c>
      <c r="F143" s="17">
        <v>3.5</v>
      </c>
      <c r="G143" s="15" t="s">
        <v>386</v>
      </c>
      <c r="H143" s="18"/>
      <c r="I143" s="19"/>
      <c r="J143" s="20"/>
      <c r="K143" s="20"/>
      <c r="L143" s="20"/>
      <c r="M143" s="21"/>
      <c r="N143" s="21"/>
      <c r="O143" s="21"/>
      <c r="R143" s="5"/>
    </row>
    <row r="144" spans="1:18" ht="15" customHeight="1">
      <c r="A144" s="14" t="s">
        <v>387</v>
      </c>
      <c r="B144" s="15"/>
      <c r="C144" s="16">
        <v>1.375</v>
      </c>
      <c r="D144" s="17">
        <v>31.75</v>
      </c>
      <c r="E144" s="15">
        <v>6</v>
      </c>
      <c r="F144" s="17">
        <f aca="true" t="shared" si="74" ref="F144:F145">(1/E144)*25.4</f>
        <v>4.2333333333333325</v>
      </c>
      <c r="G144" s="15" t="s">
        <v>388</v>
      </c>
      <c r="H144" s="18"/>
      <c r="I144" s="19"/>
      <c r="J144" s="20" t="s">
        <v>389</v>
      </c>
      <c r="K144" s="20" t="s">
        <v>390</v>
      </c>
      <c r="L144" s="20"/>
      <c r="M144" s="21"/>
      <c r="N144" s="21"/>
      <c r="O144" s="21"/>
      <c r="R144" s="5"/>
    </row>
    <row r="145" spans="1:18" ht="15" customHeight="1">
      <c r="A145" s="14" t="s">
        <v>391</v>
      </c>
      <c r="B145" s="15"/>
      <c r="C145" s="16">
        <v>1.375</v>
      </c>
      <c r="D145" s="17">
        <v>31.75</v>
      </c>
      <c r="E145" s="15">
        <v>12</v>
      </c>
      <c r="F145" s="17">
        <f t="shared" si="74"/>
        <v>2.1166666666666663</v>
      </c>
      <c r="G145" s="15" t="s">
        <v>392</v>
      </c>
      <c r="H145" s="18"/>
      <c r="I145" s="19"/>
      <c r="J145" s="20"/>
      <c r="K145" s="20"/>
      <c r="L145" s="20"/>
      <c r="M145" s="21"/>
      <c r="N145" s="21"/>
      <c r="O145" s="21"/>
      <c r="R145" s="5"/>
    </row>
    <row r="146" spans="1:18" ht="15" customHeight="1">
      <c r="A146" s="14" t="s">
        <v>393</v>
      </c>
      <c r="B146" s="15"/>
      <c r="C146" s="16">
        <v>1.4173</v>
      </c>
      <c r="D146" s="17">
        <v>36</v>
      </c>
      <c r="E146" s="15" t="s">
        <v>327</v>
      </c>
      <c r="F146" s="17">
        <v>3</v>
      </c>
      <c r="G146" s="15" t="s">
        <v>394</v>
      </c>
      <c r="H146" s="18"/>
      <c r="I146" s="19"/>
      <c r="J146" s="20" t="s">
        <v>395</v>
      </c>
      <c r="K146" s="7">
        <f>(23.55+21.72)/2</f>
        <v>22.634999999999998</v>
      </c>
      <c r="L146" s="23">
        <v>27</v>
      </c>
      <c r="M146" s="21">
        <v>54</v>
      </c>
      <c r="N146" s="21">
        <v>36</v>
      </c>
      <c r="O146" s="21" t="s">
        <v>396</v>
      </c>
      <c r="R146" s="5"/>
    </row>
    <row r="147" spans="1:18" ht="15" customHeight="1">
      <c r="A147" s="14" t="s">
        <v>397</v>
      </c>
      <c r="B147" s="15" t="s">
        <v>65</v>
      </c>
      <c r="C147" s="16">
        <v>1.4173</v>
      </c>
      <c r="D147" s="17">
        <v>36</v>
      </c>
      <c r="E147" s="15" t="s">
        <v>398</v>
      </c>
      <c r="F147" s="17">
        <v>4</v>
      </c>
      <c r="G147" s="15" t="s">
        <v>399</v>
      </c>
      <c r="H147" s="18">
        <f>I147/25.4</f>
        <v>1.2598425196850394</v>
      </c>
      <c r="I147" s="19">
        <v>32</v>
      </c>
      <c r="J147" s="22">
        <f>J146</f>
        <v>0</v>
      </c>
      <c r="K147" s="22">
        <f>K146</f>
        <v>22.634999999999998</v>
      </c>
      <c r="L147" s="23">
        <f>L146</f>
        <v>27</v>
      </c>
      <c r="M147" s="21">
        <f>M146</f>
        <v>54</v>
      </c>
      <c r="N147" s="21">
        <f>N146</f>
        <v>36</v>
      </c>
      <c r="O147" s="21" t="s">
        <v>396</v>
      </c>
      <c r="R147" s="5"/>
    </row>
    <row r="148" spans="1:18" ht="15" customHeight="1">
      <c r="A148" s="14" t="s">
        <v>400</v>
      </c>
      <c r="B148" s="15" t="s">
        <v>65</v>
      </c>
      <c r="C148" s="16">
        <v>1.5</v>
      </c>
      <c r="D148" s="17">
        <v>38.1</v>
      </c>
      <c r="E148" s="15">
        <v>12</v>
      </c>
      <c r="F148" s="17">
        <v>2.117</v>
      </c>
      <c r="G148" s="15" t="s">
        <v>401</v>
      </c>
      <c r="H148" s="18">
        <f>1+(27/64)</f>
        <v>1.421875</v>
      </c>
      <c r="I148" s="19">
        <f>H148*25.4</f>
        <v>36.115625</v>
      </c>
      <c r="J148" s="20" t="s">
        <v>402</v>
      </c>
      <c r="K148" s="20" t="s">
        <v>270</v>
      </c>
      <c r="L148" s="20" t="s">
        <v>403</v>
      </c>
      <c r="M148" s="22">
        <v>2.25</v>
      </c>
      <c r="N148" s="22">
        <v>1.5</v>
      </c>
      <c r="O148" s="22" t="s">
        <v>404</v>
      </c>
      <c r="R148" s="5"/>
    </row>
    <row r="149" spans="1:18" ht="15" customHeight="1">
      <c r="A149" s="14" t="s">
        <v>405</v>
      </c>
      <c r="B149" s="15"/>
      <c r="C149" s="16">
        <v>1.5</v>
      </c>
      <c r="D149" s="17">
        <v>38.1</v>
      </c>
      <c r="E149" s="15">
        <v>6</v>
      </c>
      <c r="F149" s="17">
        <v>4.233</v>
      </c>
      <c r="G149" s="15" t="s">
        <v>406</v>
      </c>
      <c r="H149" s="18"/>
      <c r="I149" s="19"/>
      <c r="J149" s="20"/>
      <c r="K149" s="20" t="s">
        <v>270</v>
      </c>
      <c r="L149" s="20" t="s">
        <v>403</v>
      </c>
      <c r="M149" s="22">
        <v>2.25</v>
      </c>
      <c r="N149" s="22">
        <v>1.5</v>
      </c>
      <c r="O149" s="22" t="s">
        <v>404</v>
      </c>
      <c r="R149" s="5"/>
    </row>
    <row r="150" spans="1:18" ht="15" customHeight="1">
      <c r="A150" s="14" t="s">
        <v>407</v>
      </c>
      <c r="B150" s="15"/>
      <c r="C150" s="16">
        <v>1.5354</v>
      </c>
      <c r="D150" s="17">
        <v>39</v>
      </c>
      <c r="E150" s="15" t="s">
        <v>398</v>
      </c>
      <c r="F150" s="17">
        <v>4</v>
      </c>
      <c r="G150" s="15" t="s">
        <v>408</v>
      </c>
      <c r="H150" s="18"/>
      <c r="I150" s="19"/>
      <c r="J150" s="20"/>
      <c r="K150" s="20"/>
      <c r="L150" s="20"/>
      <c r="M150" s="21"/>
      <c r="N150" s="21"/>
      <c r="O150" s="21"/>
      <c r="R150" s="5"/>
    </row>
    <row r="151" spans="1:18" ht="15" customHeight="1">
      <c r="A151" s="14" t="s">
        <v>409</v>
      </c>
      <c r="B151" s="15"/>
      <c r="C151" s="16">
        <v>1.5354</v>
      </c>
      <c r="D151" s="17">
        <v>39</v>
      </c>
      <c r="E151" s="15" t="s">
        <v>327</v>
      </c>
      <c r="F151" s="17">
        <v>3</v>
      </c>
      <c r="G151" s="15" t="s">
        <v>410</v>
      </c>
      <c r="H151" s="18"/>
      <c r="I151" s="19"/>
      <c r="J151" s="20"/>
      <c r="K151" s="20"/>
      <c r="L151" s="20"/>
      <c r="M151" s="21"/>
      <c r="N151" s="21"/>
      <c r="O151" s="21"/>
      <c r="R151" s="5"/>
    </row>
    <row r="152" spans="1:18" ht="15" customHeight="1">
      <c r="A152" s="14" t="s">
        <v>411</v>
      </c>
      <c r="B152" s="15"/>
      <c r="C152" s="16">
        <v>1.6535000000000002</v>
      </c>
      <c r="D152" s="17">
        <v>42</v>
      </c>
      <c r="E152" s="15" t="s">
        <v>412</v>
      </c>
      <c r="F152" s="17">
        <v>4.5</v>
      </c>
      <c r="G152" s="15" t="s">
        <v>413</v>
      </c>
      <c r="H152" s="18"/>
      <c r="I152" s="19"/>
      <c r="J152" s="20" t="s">
        <v>414</v>
      </c>
      <c r="K152" s="7">
        <f>(27.05+25.03)/2</f>
        <v>26.04</v>
      </c>
      <c r="L152" s="23">
        <v>32</v>
      </c>
      <c r="M152" s="21">
        <v>63</v>
      </c>
      <c r="N152" s="21">
        <v>42</v>
      </c>
      <c r="O152" s="47" t="s">
        <v>415</v>
      </c>
      <c r="R152" s="5"/>
    </row>
    <row r="153" spans="1:18" ht="15" customHeight="1">
      <c r="A153" s="14" t="s">
        <v>416</v>
      </c>
      <c r="B153" s="15"/>
      <c r="C153" s="16">
        <v>1.75</v>
      </c>
      <c r="D153" s="17">
        <v>44.45</v>
      </c>
      <c r="E153" s="15">
        <v>12</v>
      </c>
      <c r="F153" s="17">
        <v>2.117</v>
      </c>
      <c r="G153" s="15" t="s">
        <v>417</v>
      </c>
      <c r="H153" s="18"/>
      <c r="I153" s="19"/>
      <c r="J153" s="20"/>
      <c r="K153" s="20"/>
      <c r="L153" s="20"/>
      <c r="M153" s="21"/>
      <c r="N153" s="21"/>
      <c r="O153" s="21" t="s">
        <v>418</v>
      </c>
      <c r="R153" s="5"/>
    </row>
    <row r="154" spans="1:18" ht="15" customHeight="1">
      <c r="A154" s="14" t="s">
        <v>419</v>
      </c>
      <c r="B154" s="15"/>
      <c r="C154" s="16">
        <v>1.75</v>
      </c>
      <c r="D154" s="17">
        <v>44.45</v>
      </c>
      <c r="E154" s="15">
        <v>5</v>
      </c>
      <c r="F154" s="17">
        <v>5.08</v>
      </c>
      <c r="G154" s="15" t="s">
        <v>420</v>
      </c>
      <c r="H154" s="18"/>
      <c r="I154" s="19"/>
      <c r="J154" s="20"/>
      <c r="K154" s="20"/>
      <c r="L154" s="20"/>
      <c r="M154" s="21"/>
      <c r="N154" s="21"/>
      <c r="O154" s="21" t="s">
        <v>418</v>
      </c>
      <c r="R154" s="5"/>
    </row>
    <row r="155" spans="1:18" ht="15" customHeight="1">
      <c r="A155" s="14" t="s">
        <v>421</v>
      </c>
      <c r="B155" s="15"/>
      <c r="C155" s="16">
        <v>1.7717</v>
      </c>
      <c r="D155" s="17">
        <v>45</v>
      </c>
      <c r="E155" s="15" t="s">
        <v>412</v>
      </c>
      <c r="F155" s="17">
        <v>4.5</v>
      </c>
      <c r="G155" s="15" t="s">
        <v>422</v>
      </c>
      <c r="H155" s="18"/>
      <c r="I155" s="19"/>
      <c r="J155" s="20"/>
      <c r="K155" s="20"/>
      <c r="L155" s="20"/>
      <c r="M155" s="21"/>
      <c r="N155" s="21"/>
      <c r="O155" s="21"/>
      <c r="R155" s="5"/>
    </row>
    <row r="156" spans="1:18" ht="15" customHeight="1">
      <c r="A156" s="14" t="s">
        <v>423</v>
      </c>
      <c r="B156" s="15"/>
      <c r="C156" s="16">
        <v>1.8898000000000001</v>
      </c>
      <c r="D156" s="17">
        <v>48</v>
      </c>
      <c r="E156" s="15" t="s">
        <v>412</v>
      </c>
      <c r="F156" s="17">
        <v>5</v>
      </c>
      <c r="G156" s="15" t="s">
        <v>424</v>
      </c>
      <c r="H156" s="18"/>
      <c r="I156" s="19"/>
      <c r="J156" s="20" t="s">
        <v>425</v>
      </c>
      <c r="K156" s="7">
        <f>(31.07+28.93)/2</f>
        <v>30</v>
      </c>
      <c r="L156" s="23">
        <v>36</v>
      </c>
      <c r="M156" s="21">
        <v>72</v>
      </c>
      <c r="N156" s="21">
        <v>48</v>
      </c>
      <c r="O156" s="21" t="s">
        <v>426</v>
      </c>
      <c r="R156" s="5"/>
    </row>
    <row r="157" spans="1:18" ht="15" customHeight="1">
      <c r="A157" s="14" t="s">
        <v>427</v>
      </c>
      <c r="B157" s="15"/>
      <c r="C157" s="16">
        <v>2</v>
      </c>
      <c r="D157" s="17">
        <v>50.8</v>
      </c>
      <c r="E157" s="15">
        <v>12</v>
      </c>
      <c r="F157" s="17">
        <v>2.117</v>
      </c>
      <c r="G157" s="15" t="s">
        <v>428</v>
      </c>
      <c r="H157" s="18"/>
      <c r="I157" s="19"/>
      <c r="J157" s="20"/>
      <c r="K157" s="20"/>
      <c r="L157" s="20"/>
      <c r="M157" s="21"/>
      <c r="N157" s="21"/>
      <c r="O157" s="21" t="s">
        <v>429</v>
      </c>
      <c r="R157" s="5"/>
    </row>
    <row r="158" spans="1:18" ht="15" customHeight="1">
      <c r="A158" s="14" t="s">
        <v>430</v>
      </c>
      <c r="B158" s="15"/>
      <c r="C158" s="16">
        <v>2</v>
      </c>
      <c r="D158" s="17">
        <v>50.8</v>
      </c>
      <c r="E158" s="15">
        <v>4.5</v>
      </c>
      <c r="F158" s="17">
        <v>5.644</v>
      </c>
      <c r="G158" s="15" t="s">
        <v>431</v>
      </c>
      <c r="H158" s="18"/>
      <c r="I158" s="19"/>
      <c r="J158" s="20"/>
      <c r="K158" s="20"/>
      <c r="L158" s="20"/>
      <c r="M158" s="21"/>
      <c r="N158" s="21"/>
      <c r="O158" s="21" t="s">
        <v>429</v>
      </c>
      <c r="R158" s="5"/>
    </row>
    <row r="159" spans="1:18" ht="15" customHeight="1">
      <c r="A159" s="14" t="s">
        <v>432</v>
      </c>
      <c r="B159" s="15"/>
      <c r="C159" s="16">
        <v>2.0472</v>
      </c>
      <c r="D159" s="17">
        <v>52</v>
      </c>
      <c r="E159" s="15" t="s">
        <v>412</v>
      </c>
      <c r="F159" s="17">
        <v>5</v>
      </c>
      <c r="G159" s="15" t="s">
        <v>433</v>
      </c>
      <c r="H159" s="18"/>
      <c r="I159" s="19"/>
      <c r="J159" s="20"/>
      <c r="K159" s="20"/>
      <c r="L159" s="20"/>
      <c r="M159" s="21"/>
      <c r="N159" s="21"/>
      <c r="O159" s="21"/>
      <c r="R159" s="5"/>
    </row>
    <row r="160" spans="1:18" ht="15" customHeight="1">
      <c r="A160" s="14" t="s">
        <v>434</v>
      </c>
      <c r="B160" s="15"/>
      <c r="C160" s="16">
        <v>2.2047</v>
      </c>
      <c r="D160" s="17">
        <v>56</v>
      </c>
      <c r="E160" s="15" t="s">
        <v>435</v>
      </c>
      <c r="F160" s="17">
        <v>5.5</v>
      </c>
      <c r="G160" s="15" t="s">
        <v>436</v>
      </c>
      <c r="H160" s="18"/>
      <c r="I160" s="19"/>
      <c r="J160" s="20"/>
      <c r="K160" s="20"/>
      <c r="L160" s="20"/>
      <c r="M160" s="21"/>
      <c r="N160" s="21"/>
      <c r="O160" s="21"/>
      <c r="R160" s="5"/>
    </row>
    <row r="161" spans="1:18" ht="15" customHeight="1">
      <c r="A161" s="14" t="s">
        <v>437</v>
      </c>
      <c r="B161" s="15"/>
      <c r="C161" s="16">
        <v>2.3622</v>
      </c>
      <c r="D161" s="17">
        <v>60</v>
      </c>
      <c r="E161" s="15" t="s">
        <v>435</v>
      </c>
      <c r="F161" s="17">
        <v>5.5</v>
      </c>
      <c r="G161" s="15" t="s">
        <v>438</v>
      </c>
      <c r="H161" s="18"/>
      <c r="I161" s="19"/>
      <c r="J161" s="20"/>
      <c r="K161" s="20"/>
      <c r="L161" s="20"/>
      <c r="M161" s="21"/>
      <c r="N161" s="21"/>
      <c r="O161" s="21"/>
      <c r="R161" s="5"/>
    </row>
    <row r="162" spans="1:18" ht="15" customHeight="1">
      <c r="A162" s="14" t="s">
        <v>439</v>
      </c>
      <c r="B162" s="15"/>
      <c r="C162" s="16">
        <v>2.5197000000000003</v>
      </c>
      <c r="D162" s="17">
        <v>64</v>
      </c>
      <c r="E162" s="15" t="s">
        <v>435</v>
      </c>
      <c r="F162" s="17">
        <v>6</v>
      </c>
      <c r="G162" s="15" t="s">
        <v>440</v>
      </c>
      <c r="H162" s="18"/>
      <c r="I162" s="19"/>
      <c r="J162" s="20" t="s">
        <v>441</v>
      </c>
      <c r="K162" s="7">
        <f>(41.32+38.68)/2</f>
        <v>40</v>
      </c>
      <c r="L162" s="7"/>
      <c r="M162" s="21"/>
      <c r="N162" s="21"/>
      <c r="O162" s="21"/>
      <c r="R162" s="5"/>
    </row>
    <row r="163" spans="1:18" ht="15" customHeight="1">
      <c r="A163" s="14" t="s">
        <v>442</v>
      </c>
      <c r="B163" s="15"/>
      <c r="C163" s="16">
        <v>2.6772</v>
      </c>
      <c r="D163" s="17">
        <v>68</v>
      </c>
      <c r="E163" s="15" t="s">
        <v>435</v>
      </c>
      <c r="F163" s="17">
        <v>6</v>
      </c>
      <c r="G163" s="15" t="s">
        <v>443</v>
      </c>
      <c r="H163" s="18"/>
      <c r="I163" s="19"/>
      <c r="J163" s="20"/>
      <c r="K163" s="20"/>
      <c r="L163" s="20"/>
      <c r="M163" s="21"/>
      <c r="N163" s="21"/>
      <c r="O163" s="21"/>
      <c r="R163" s="5"/>
    </row>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27831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Fastener Trhead Sizes</dc:title>
  <dc:subject/>
  <dc:creator/>
  <cp:keywords/>
  <dc:description>This document/file is placed in the PUBLIC DOMAIN. The author assumes no liability for the accuracy, fitness or application of the information or design herein. 
Lewis Balentine, Houston, Texas, 15 February 2020</dc:description>
  <cp:lastModifiedBy/>
  <dcterms:modified xsi:type="dcterms:W3CDTF">2020-02-22T16:27:11Z</dcterms:modified>
  <cp:category/>
  <cp:version/>
  <cp:contentType/>
  <cp:contentStatus/>
  <cp:revision>16</cp:revision>
</cp:coreProperties>
</file>